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F:\ETUDES\06-SDA\06-22-006 SDEP Loix\4-Rapports\V. Def pour impression\"/>
    </mc:Choice>
  </mc:AlternateContent>
  <xr:revisionPtr revIDLastSave="0" documentId="13_ncr:1_{FA3BD003-7C29-463A-831F-DC47EF5235B9}" xr6:coauthVersionLast="47" xr6:coauthVersionMax="47" xr10:uidLastSave="{00000000-0000-0000-0000-000000000000}"/>
  <bookViews>
    <workbookView xWindow="28680" yWindow="-120" windowWidth="29040" windowHeight="15840" xr2:uid="{00000000-000D-0000-FFFF-FFFF00000000}"/>
  </bookViews>
  <sheets>
    <sheet name="I - Zonage pluvial - LOIX" sheetId="9" r:id="rId1"/>
    <sheet name="II - Données à renseigner" sheetId="5" r:id="rId2"/>
    <sheet name="III - Fiches ouvrages" sheetId="6" r:id="rId3"/>
    <sheet name="À masquer" sheetId="4" state="hidden" r:id="rId4"/>
  </sheets>
  <externalReferences>
    <externalReference r:id="rId5"/>
  </externalReferences>
  <definedNames>
    <definedName name="_xlnm._FilterDatabase" localSheetId="3" hidden="1">'À masquer'!$B$3:$B$3</definedName>
    <definedName name="_Toc391562918" localSheetId="1">'II - Données à renseigner'!#REF!</definedName>
    <definedName name="_Toc391562918" localSheetId="2">'III - Fiches ouvrages'!#REF!</definedName>
    <definedName name="_Toc391562919" localSheetId="1">'II - Données à renseigner'!#REF!</definedName>
    <definedName name="_Toc391562919" localSheetId="2">'III - Fiches ouvrages'!#REF!</definedName>
    <definedName name="_Toc391562920" localSheetId="1">'II - Données à renseigner'!#REF!</definedName>
    <definedName name="_Toc391562920" localSheetId="2">'III - Fiches ouvrages'!#REF!</definedName>
    <definedName name="Ca">#REF!</definedName>
    <definedName name="Cs">'[1]F1a infiltration'!$L$34</definedName>
    <definedName name="Hc">'[1]F1a infiltration'!$G$65</definedName>
    <definedName name="Hs">'[1]F1a infiltration'!$D$65</definedName>
    <definedName name="Iv">'[1]F1a infiltration'!$G$60</definedName>
    <definedName name="K">'[1]F1a infiltration'!$J$26</definedName>
    <definedName name="Pn">'[1]F1a infiltration'!$J$28</definedName>
    <definedName name="Qi">'[1]F1a infiltration'!$G$44</definedName>
    <definedName name="recu">#REF!</definedName>
    <definedName name="Sa">'[1]F1a infiltration'!$J$23</definedName>
    <definedName name="Sa_total">'[1]F1a infiltration'!$J$42</definedName>
    <definedName name="Si">'[1]F1a infiltration'!$J$40</definedName>
    <definedName name="smini10">#REF!</definedName>
    <definedName name="St">#REF!</definedName>
    <definedName name="Vu">'[1]F1a infiltration'!$J$50</definedName>
    <definedName name="_xlnm.Print_Area" localSheetId="0">'I - Zonage pluvial - LOIX'!$A$1:$P$50</definedName>
    <definedName name="_xlnm.Print_Area" localSheetId="1">'II - Données à renseigner'!$A$1:$L$139</definedName>
    <definedName name="_xlnm.Print_Area" localSheetId="2">'III - Fiches ouvrages'!$A$1:$L$295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3" i="5" l="1"/>
  <c r="E107" i="5" s="1" a="1"/>
  <c r="E107" i="5" s="1"/>
  <c r="E111" i="5" l="1" a="1"/>
  <c r="E111" i="5" s="1"/>
  <c r="E112" i="5" a="1"/>
  <c r="E112" i="5" s="1"/>
  <c r="B107" i="5" a="1"/>
  <c r="B107" i="5" s="1"/>
  <c r="E106" i="5" a="1"/>
  <c r="E106" i="5" s="1"/>
  <c r="B104" i="5" a="1"/>
  <c r="B104" i="5" s="1"/>
  <c r="B105" i="5" a="1"/>
  <c r="B105" i="5" s="1"/>
  <c r="B106" i="5" a="1"/>
  <c r="B106" i="5" s="1"/>
  <c r="E100" i="5"/>
  <c r="E94" i="5"/>
  <c r="J65" i="5"/>
  <c r="J64" i="5"/>
  <c r="J63" i="5"/>
  <c r="E65" i="5"/>
  <c r="E64" i="5"/>
  <c r="E63" i="5"/>
  <c r="J57" i="5"/>
  <c r="E104" i="5" s="1" a="1"/>
  <c r="E104" i="5" s="1"/>
  <c r="J58" i="5"/>
  <c r="E105" i="5" s="1" a="1"/>
  <c r="E105" i="5" s="1"/>
  <c r="E59" i="5"/>
  <c r="E58" i="5"/>
  <c r="E57" i="5"/>
  <c r="J66" i="5" l="1"/>
  <c r="J67" i="5" s="1"/>
  <c r="E68" i="5"/>
  <c r="E67" i="5"/>
  <c r="J61" i="5"/>
  <c r="E61" i="5"/>
  <c r="J60" i="5"/>
  <c r="E60" i="5"/>
  <c r="S48" i="5"/>
  <c r="S46" i="5"/>
  <c r="E96" i="5" s="1"/>
  <c r="S44" i="5"/>
  <c r="J68" i="5" l="1"/>
  <c r="G50" i="5"/>
  <c r="I42" i="5" l="1"/>
  <c r="H42" i="5" s="1"/>
  <c r="F79" i="5"/>
  <c r="E87" i="5"/>
  <c r="F80" i="5"/>
  <c r="J40" i="5"/>
  <c r="J41" i="5"/>
  <c r="J42" i="5" l="1"/>
  <c r="S47" i="5" l="1"/>
  <c r="S49" i="5" l="1"/>
  <c r="S50" i="5" s="1"/>
  <c r="G49" i="5" s="1"/>
  <c r="E97" i="5"/>
  <c r="G14" i="4"/>
  <c r="F11" i="4" l="1"/>
  <c r="G11" i="4"/>
  <c r="F8" i="4"/>
  <c r="F12" i="4"/>
  <c r="G12" i="4"/>
  <c r="F7" i="4"/>
  <c r="G7" i="4"/>
  <c r="F9" i="4"/>
  <c r="F13" i="4"/>
  <c r="G8" i="4"/>
  <c r="G9" i="4"/>
  <c r="G13" i="4"/>
  <c r="F10" i="4"/>
  <c r="F14" i="4"/>
  <c r="G10" i="4"/>
  <c r="E88" i="5"/>
  <c r="K7" i="4" l="1"/>
  <c r="E89" i="5"/>
  <c r="K8" i="4"/>
  <c r="K9" i="4"/>
  <c r="K10" i="4"/>
  <c r="K12" i="4"/>
  <c r="K11" i="4"/>
  <c r="E90"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<sst xmlns="http://schemas.openxmlformats.org/spreadsheetml/2006/main" count="194" uniqueCount="159">
  <si>
    <t>Type de surface</t>
  </si>
  <si>
    <t>Un jardin de pluie est une dépression peu profonde et plantée, utilisée en gestion intégrée des eaux pluviales comme technique de traitement et de stockage.
Il est mis en forme soit par terrassement des espaces verts, soit par la mise en œuvre d’une structure maçonnée (muret, clôture avec soubassement…)</t>
  </si>
  <si>
    <r>
      <t>Le volume d’eaux pluviales à stocker sur la parcelle dépend de la surface imperméabilisée du projet (surface active Sa) et de la surface d’infiltration disponible (S</t>
    </r>
    <r>
      <rPr>
        <vertAlign val="subscript"/>
        <sz val="10"/>
        <color rgb="FF000000"/>
        <rFont val="Tahoma"/>
        <family val="2"/>
      </rPr>
      <t>inf</t>
    </r>
    <r>
      <rPr>
        <sz val="10"/>
        <color rgb="FF000000"/>
        <rFont val="Tahoma"/>
        <family val="2"/>
      </rPr>
      <t>).</t>
    </r>
  </si>
  <si>
    <t>Figure 1 : Exemple de jardin de pluie n°1</t>
  </si>
  <si>
    <t>Figure 2 : Exemple de jardin de pluie n°2</t>
  </si>
  <si>
    <r>
      <t>Le volume de stockage V</t>
    </r>
    <r>
      <rPr>
        <i/>
        <vertAlign val="subscript"/>
        <sz val="10"/>
        <rFont val="Tahoma"/>
        <family val="2"/>
      </rPr>
      <t>utile</t>
    </r>
    <r>
      <rPr>
        <i/>
        <sz val="10"/>
        <rFont val="Tahoma"/>
        <family val="2"/>
      </rPr>
      <t xml:space="preserve"> doit être supérieur au volume à stocker</t>
    </r>
  </si>
  <si>
    <t>Une noue est un ouvrage linéaire du même type qu'un fossé, à talus de faible pente et de large emprise, qui permet l'infiltration, le stockage et le traitement des eaux pluviales sur site.</t>
  </si>
  <si>
    <t>Figure 1 : Exemple de noue d'infiltration n°1</t>
  </si>
  <si>
    <t>Figure 2 : Exemple de noue d'infiltration n°2</t>
  </si>
  <si>
    <t>Une tranchée d'infiltration ou structure réservoir est un ouvrage parallélépipède, qui peut être enterré à faible profondeur sous une voirie, un revêtement poreux, une couche de cailloux ou de terre végétale enherbée.
Elle peut être constituée de gravillons drainés et enveloppés d’un géotextile maintenant les cailloux en place, ou bien d’une structure alvéolaire ultra-légère. La capacité de stockage de ce type d’ouvrage dépend de l’indice de vide du matériau choisi.</t>
  </si>
  <si>
    <t>Figure 1 : Exemple de tranchée d'infiltration</t>
  </si>
  <si>
    <t>Matériau</t>
  </si>
  <si>
    <t>Indice de vide e</t>
  </si>
  <si>
    <t>Gravillon</t>
  </si>
  <si>
    <t>Structure alvéolaire</t>
  </si>
  <si>
    <t>NOTA : La GNT calcaire et les pneus usagés ne sont pas autorisés</t>
  </si>
  <si>
    <t>Un puits d’infiltration est un ouvrage vertical profond, constitué d’un regard poreux entouré de gravillons d'un matériau également très poreux qui assure la tenue des parois. Ce matériau est entouré d'un géotextile qui évite la migration des éléments les plus fins. La capacité de stockage de ce type d’ouvrage dépend de sa géométrie et de l’indice de vide du matériau choisi. L'eau est évacuée par infiltration vers le sous-sol.</t>
  </si>
  <si>
    <t>Figure 1 : Puits vide</t>
  </si>
  <si>
    <t>Figure 2 : Puits comble (matériau granulaire sur l'ensemble du volume stockage)</t>
  </si>
  <si>
    <r>
      <t>Le volume de stockage V</t>
    </r>
    <r>
      <rPr>
        <vertAlign val="subscript"/>
        <sz val="10"/>
        <rFont val="Tahoma"/>
        <family val="2"/>
      </rPr>
      <t>utile</t>
    </r>
    <r>
      <rPr>
        <sz val="10"/>
        <rFont val="Tahoma"/>
        <family val="2"/>
      </rPr>
      <t xml:space="preserve"> doit être supérieur au volume à stocker</t>
    </r>
  </si>
  <si>
    <t>Surface (m²)</t>
  </si>
  <si>
    <t>La Rochelle</t>
  </si>
  <si>
    <t>Surface active (m²)</t>
  </si>
  <si>
    <t>TOTAL parcelle</t>
  </si>
  <si>
    <t>Période de retour</t>
  </si>
  <si>
    <t>Période de retour exigée (années)</t>
  </si>
  <si>
    <t>Duré de pluie</t>
  </si>
  <si>
    <t>Station</t>
  </si>
  <si>
    <t>a (5 ans)</t>
  </si>
  <si>
    <t>b (5 ans)</t>
  </si>
  <si>
    <t>a (10 ans)</t>
  </si>
  <si>
    <t>b (10 ans)</t>
  </si>
  <si>
    <t>a (20 ans)</t>
  </si>
  <si>
    <t>b (20 ans)</t>
  </si>
  <si>
    <t>a (30 ans)</t>
  </si>
  <si>
    <t>b (30 ans)</t>
  </si>
  <si>
    <t>a (50 ans)</t>
  </si>
  <si>
    <t>b (50 ans)</t>
  </si>
  <si>
    <t>a (100 ans)</t>
  </si>
  <si>
    <t>b (100 ans)</t>
  </si>
  <si>
    <t>a (1 an)</t>
  </si>
  <si>
    <t>b (1 an)</t>
  </si>
  <si>
    <t>a</t>
  </si>
  <si>
    <t>b</t>
  </si>
  <si>
    <t>a (2 ans)</t>
  </si>
  <si>
    <t>b (2 ans)</t>
  </si>
  <si>
    <t>Hauteur de précipitations (mm)</t>
  </si>
  <si>
    <t>Jardin de pluie</t>
  </si>
  <si>
    <t>Noue</t>
  </si>
  <si>
    <t>Puits d'infiltration</t>
  </si>
  <si>
    <t>Dispositif selectionné</t>
  </si>
  <si>
    <t xml:space="preserve"> </t>
  </si>
  <si>
    <t>Indice de vide</t>
  </si>
  <si>
    <t>Gravillon
(e = 0,2)</t>
  </si>
  <si>
    <t>Gravillon
(e = 0,35)</t>
  </si>
  <si>
    <t>Gravillon
(e = 0,5)</t>
  </si>
  <si>
    <t>Structure alvéolaire
 (e = 0,95)</t>
  </si>
  <si>
    <t>Perméabilité (mm/h)</t>
  </si>
  <si>
    <t>Structure réservoir / Tranchée drainante</t>
  </si>
  <si>
    <t>Eau-Mega – Conseil en Environnement</t>
  </si>
  <si>
    <t>B.P. 40322</t>
  </si>
  <si>
    <t>67 rue des Pêcheurs d'Islande</t>
  </si>
  <si>
    <t>17 313 ROCHEFORT Cedex</t>
  </si>
  <si>
    <t>Mail : environnement@eau-mega.fr</t>
  </si>
  <si>
    <t>Site web : www.eau-mega.fr</t>
  </si>
  <si>
    <t>1. Identification de la parcelle</t>
  </si>
  <si>
    <t>Nom de la commune :</t>
  </si>
  <si>
    <t>Numéro cadastrale :</t>
  </si>
  <si>
    <t>Section cadastrale :</t>
  </si>
  <si>
    <t>Nom :</t>
  </si>
  <si>
    <t>Prénom :</t>
  </si>
  <si>
    <t>Adresse :</t>
  </si>
  <si>
    <t>Contact (tél ou mail) :</t>
  </si>
  <si>
    <t>2. Types de surface</t>
  </si>
  <si>
    <t>Durée de pluie (heures)*</t>
  </si>
  <si>
    <t>Volume pluie collectée (m³)</t>
  </si>
  <si>
    <t>INFORMATIONS CADASTRALES</t>
  </si>
  <si>
    <t>INFORMATIONS PROPRIETAIRE</t>
  </si>
  <si>
    <t>A. Le jardin de pluie</t>
  </si>
  <si>
    <t>B. La noue d'infiltration</t>
  </si>
  <si>
    <t>C. Le puits d'infiltration</t>
  </si>
  <si>
    <t>D. La tranchée drainante ou structure réservoir</t>
  </si>
  <si>
    <t>Coefficient de ruissellement de la parcelle :</t>
  </si>
  <si>
    <t>PARCELLE</t>
  </si>
  <si>
    <t>PLUIE ET METEO</t>
  </si>
  <si>
    <t>INFILTRATION</t>
  </si>
  <si>
    <t>Surface active (m²) :</t>
  </si>
  <si>
    <t>Superficie de la parcelle (m²) :</t>
  </si>
  <si>
    <t>CARACTERISTIQUES OUVRAGE</t>
  </si>
  <si>
    <t>Station météo de référence</t>
  </si>
  <si>
    <t>Cette fiche de calcul est automatique. Veillez à bien remplir ou sélectionner les informations nécessaires dans les cases grisées et les listes déroulantes.</t>
  </si>
  <si>
    <t>Dp</t>
  </si>
  <si>
    <t>Hauteur précipitée</t>
  </si>
  <si>
    <t>Raison sociale :</t>
  </si>
  <si>
    <t>A remplir</t>
  </si>
  <si>
    <t>Liste déroulante</t>
  </si>
  <si>
    <t>Surface d'infiltration (m²)</t>
  </si>
  <si>
    <t>Dimensionnement</t>
  </si>
  <si>
    <t>Résumé du dimensionnement</t>
  </si>
  <si>
    <t>Code postal :</t>
  </si>
  <si>
    <t>Puits vide</t>
  </si>
  <si>
    <t>Vide
(e = 1)</t>
  </si>
  <si>
    <t>Zonage</t>
  </si>
  <si>
    <t>Secteur 1</t>
  </si>
  <si>
    <t>Secteur 2</t>
  </si>
  <si>
    <t>Secteur 3</t>
  </si>
  <si>
    <t>Identifier le secteur sur lequel le projet est envisagé</t>
  </si>
  <si>
    <t>Zonage pluvial</t>
  </si>
  <si>
    <r>
      <t xml:space="preserve">La distinction est faite entre les surfaces perméables et les surfaces imperméables.
</t>
    </r>
    <r>
      <rPr>
        <b/>
        <sz val="10"/>
        <color theme="7"/>
        <rFont val="Tahoma"/>
        <family val="2"/>
      </rPr>
      <t>Surfaces perméables :</t>
    </r>
    <r>
      <rPr>
        <sz val="10"/>
        <rFont val="Tahoma"/>
        <family val="2"/>
      </rPr>
      <t xml:space="preserve"> espaces verts, jardins, potagers, etc…)
</t>
    </r>
    <r>
      <rPr>
        <b/>
        <sz val="10"/>
        <color theme="7"/>
        <rFont val="Tahoma"/>
        <family val="2"/>
      </rPr>
      <t>Surfaces imperméables :</t>
    </r>
    <r>
      <rPr>
        <sz val="10"/>
        <rFont val="Tahoma"/>
        <family val="2"/>
      </rPr>
      <t xml:space="preserve"> toitures, terrasses, allées, etc…</t>
    </r>
  </si>
  <si>
    <t>Coefficient de ruissellement</t>
  </si>
  <si>
    <t>I - Identification zonage pluvial</t>
  </si>
  <si>
    <t>II - Données à renseigner</t>
  </si>
  <si>
    <t xml:space="preserve">Perméables </t>
  </si>
  <si>
    <t>Imperméables</t>
  </si>
  <si>
    <t>Volume collecté =</t>
  </si>
  <si>
    <t>m³</t>
  </si>
  <si>
    <t>Hauteur précipitée (6h) =</t>
  </si>
  <si>
    <t>mm</t>
  </si>
  <si>
    <t>Volume minimum utile</t>
  </si>
  <si>
    <t>Volume à infilter =</t>
  </si>
  <si>
    <t>Volume minimum utile =</t>
  </si>
  <si>
    <t>Surface d'infiltration =</t>
  </si>
  <si>
    <t>Perméabilité</t>
  </si>
  <si>
    <t>Perméabilité (m/s)</t>
  </si>
  <si>
    <t>mm/h</t>
  </si>
  <si>
    <t>m/s</t>
  </si>
  <si>
    <t>m²</t>
  </si>
  <si>
    <t>3. Dimensionnement et choix du dispositif</t>
  </si>
  <si>
    <t>30 L/m²</t>
  </si>
  <si>
    <t>correspond à une pluie 10 ans 6h</t>
  </si>
  <si>
    <t>~30 mm</t>
  </si>
  <si>
    <t>donc 30L/M²</t>
  </si>
  <si>
    <t>Zonage pluvial :</t>
  </si>
  <si>
    <t>La Rochelle (1991 - 2021)</t>
  </si>
  <si>
    <t>Longueur (m)</t>
  </si>
  <si>
    <t>Hauteur (m)</t>
  </si>
  <si>
    <t>Largeur (m)</t>
  </si>
  <si>
    <t>Diamètre (m)</t>
  </si>
  <si>
    <t>Surface minimum d'infiltration</t>
  </si>
  <si>
    <t>Tél : 05 46 99 09 27</t>
  </si>
  <si>
    <t>Choix et configuration de l'ouvrage</t>
  </si>
  <si>
    <t>Suffisant</t>
  </si>
  <si>
    <t>Insuffisant</t>
  </si>
  <si>
    <t>Surface infiltration (m²)</t>
  </si>
  <si>
    <t>Volume ouvrage (m³)</t>
  </si>
  <si>
    <t>Vérification</t>
  </si>
  <si>
    <t>Max toléré  :
2,0 m</t>
  </si>
  <si>
    <t>Conseillé  :
1,0 ~ 1,5 m</t>
  </si>
  <si>
    <t>Max toléré  :
0,5 m</t>
  </si>
  <si>
    <t>Max toléré  :
1,0 m</t>
  </si>
  <si>
    <r>
      <t xml:space="preserve">Larg. </t>
    </r>
    <r>
      <rPr>
        <b/>
        <vertAlign val="subscript"/>
        <sz val="10"/>
        <rFont val="Tahoma"/>
        <family val="2"/>
      </rPr>
      <t>haute</t>
    </r>
    <r>
      <rPr>
        <b/>
        <sz val="10"/>
        <rFont val="Tahoma"/>
        <family val="2"/>
      </rPr>
      <t xml:space="preserve"> (m)</t>
    </r>
  </si>
  <si>
    <r>
      <t xml:space="preserve">Larg. </t>
    </r>
    <r>
      <rPr>
        <b/>
        <vertAlign val="subscript"/>
        <sz val="10"/>
        <rFont val="Tahoma"/>
        <family val="2"/>
      </rPr>
      <t>basse</t>
    </r>
    <r>
      <rPr>
        <b/>
        <sz val="10"/>
        <rFont val="Tahoma"/>
        <family val="2"/>
      </rPr>
      <t xml:space="preserve"> (m)</t>
    </r>
  </si>
  <si>
    <t>Choix du dispositif</t>
  </si>
  <si>
    <t>Ouvrages</t>
  </si>
  <si>
    <t>24 heures</t>
  </si>
  <si>
    <t>Volume de l'ouvrage (m³)</t>
  </si>
  <si>
    <t>Temps de vidanges maximum (heures)</t>
  </si>
  <si>
    <t>DIMENSIONNEMENT DE L'OUVRAGE</t>
  </si>
  <si>
    <t>REVOIR MISE EN PAGE SI VALIDATION DU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</si>
</sst>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41" x14ac:knownFonts="1">
    <font>
      <sz val="11"/>
      <color theme="1"/>
      <name val="Calibri"/>
      <family val="2"/>
      <scheme val="minor"/>
    </font>
    <font>
      <sz val="11"/>
      <color theme="1"/>
      <name val="Calibri"/>
      <family val="2"/>
      <scheme val="minor"/>
    </font>
    <font>
      <sz val="10"/>
      <name val="Arial"/>
      <family val="2"/>
    </font>
    <font>
      <sz val="10"/>
      <name val="Tahoma"/>
      <family val="2"/>
    </font>
    <font>
      <b/>
      <sz val="10"/>
      <name val="Tahoma"/>
      <family val="2"/>
    </font>
    <font>
      <i/>
      <sz val="10"/>
      <name val="Tahoma"/>
      <family val="2"/>
    </font>
    <font>
      <sz val="10"/>
      <color theme="1"/>
      <name val="Tahoma"/>
      <family val="2"/>
    </font>
    <font>
      <sz val="10"/>
      <color rgb="FF000000"/>
      <name val="Tahoma"/>
      <family val="2"/>
    </font>
    <font>
      <vertAlign val="subscript"/>
      <sz val="10"/>
      <color rgb="FF000000"/>
      <name val="Tahoma"/>
      <family val="2"/>
    </font>
    <font>
      <b/>
      <i/>
      <sz val="10"/>
      <color theme="1" tint="0.499984740745262"/>
      <name val="Tahoma"/>
      <family val="2"/>
    </font>
    <font>
      <b/>
      <i/>
      <sz val="10"/>
      <name val="Tahoma"/>
      <family val="2"/>
    </font>
    <font>
      <i/>
      <vertAlign val="subscript"/>
      <sz val="10"/>
      <name val="Tahoma"/>
      <family val="2"/>
    </font>
    <font>
      <b/>
      <sz val="10"/>
      <color theme="1"/>
      <name val="Tahoma"/>
      <family val="2"/>
    </font>
    <font>
      <vertAlign val="subscript"/>
      <sz val="10"/>
      <name val="Tahoma"/>
      <family val="2"/>
    </font>
    <font>
      <b/>
      <sz val="11"/>
      <color theme="0"/>
      <name val="Calibri"/>
      <family val="2"/>
      <scheme val="minor"/>
    </font>
    <font>
      <b/>
      <sz val="11"/>
      <color theme="4" tint="-0.249977111117893"/>
      <name val="Calibri"/>
      <family val="2"/>
      <scheme val="minor"/>
    </font>
    <font>
      <sz val="11"/>
      <color theme="4" tint="-0.249977111117893"/>
      <name val="Calibri"/>
      <family val="2"/>
      <scheme val="minor"/>
    </font>
    <font>
      <b/>
      <sz val="10"/>
      <color rgb="FF008000"/>
      <name val="Tahoma"/>
      <family val="2"/>
    </font>
    <font>
      <sz val="10"/>
      <color theme="1"/>
      <name val="Arial"/>
      <family val="2"/>
    </font>
    <font>
      <b/>
      <sz val="26"/>
      <color theme="1"/>
      <name val="Tahoma"/>
      <family val="2"/>
    </font>
    <font>
      <b/>
      <sz val="12"/>
      <color rgb="FF385623"/>
      <name val="Arial"/>
      <family val="2"/>
    </font>
    <font>
      <sz val="12"/>
      <color rgb="FF222222"/>
      <name val="Tahoma"/>
      <family val="2"/>
    </font>
    <font>
      <b/>
      <sz val="26"/>
      <color theme="9" tint="-0.499984740745262"/>
      <name val="Tahoma"/>
      <family val="2"/>
    </font>
    <font>
      <b/>
      <sz val="18"/>
      <color theme="9" tint="-0.499984740745262"/>
      <name val="Tahoma"/>
      <family val="2"/>
    </font>
    <font>
      <i/>
      <u/>
      <sz val="10"/>
      <name val="Tahoma"/>
      <family val="2"/>
    </font>
    <font>
      <sz val="10"/>
      <color rgb="FFFFFF00"/>
      <name val="Tahoma"/>
      <family val="2"/>
    </font>
    <font>
      <sz val="8"/>
      <name val="Calibri"/>
      <family val="2"/>
      <scheme val="minor"/>
    </font>
    <font>
      <b/>
      <sz val="11"/>
      <color theme="1"/>
      <name val="Calibri"/>
      <family val="2"/>
      <scheme val="minor"/>
    </font>
    <font>
      <b/>
      <sz val="10"/>
      <color theme="9" tint="-0.499984740745262"/>
      <name val="Tahoma"/>
      <family val="2"/>
    </font>
    <font>
      <sz val="10"/>
      <color theme="1"/>
      <name val="Calibri"/>
      <family val="2"/>
      <scheme val="minor"/>
    </font>
    <font>
      <b/>
      <sz val="10"/>
      <color theme="7"/>
      <name val="Tahoma"/>
      <family val="2"/>
    </font>
    <font>
      <b/>
      <sz val="18"/>
      <color theme="4" tint="-0.499984740745262"/>
      <name val="Tahoma"/>
      <family val="2"/>
    </font>
    <font>
      <b/>
      <i/>
      <sz val="12"/>
      <name val="Tahoma"/>
      <family val="2"/>
    </font>
    <font>
      <sz val="11"/>
      <color theme="0"/>
      <name val="Calibri"/>
      <family val="2"/>
      <scheme val="minor"/>
    </font>
    <font>
      <i/>
      <sz val="10"/>
      <color theme="1"/>
      <name val="Tahoma"/>
      <family val="2"/>
    </font>
    <font>
      <i/>
      <sz val="11"/>
      <color theme="1"/>
      <name val="Calibri"/>
      <family val="2"/>
      <scheme val="minor"/>
    </font>
    <font>
      <i/>
      <sz val="9"/>
      <name val="Tahoma"/>
      <family val="2"/>
    </font>
    <font>
      <sz val="10"/>
      <color theme="0"/>
      <name val="Tahoma"/>
      <family val="2"/>
    </font>
    <font>
      <b/>
      <vertAlign val="subscript"/>
      <sz val="10"/>
      <name val="Tahoma"/>
      <family val="2"/>
    </font>
    <font>
      <sz val="12"/>
      <color theme="1"/>
      <name val="Tahoma"/>
      <family val="2"/>
    </font>
    <font>
      <b/>
      <sz val="16"/>
      <color theme="9" tint="-0.499984740745262"/>
      <name val="Tahoma"/>
      <family val="2"/>
    </font>
  </fonts>
  <fills count="16">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rgb="FFCFF0C7"/>
        <bgColor indexed="64"/>
      </patternFill>
    </fill>
    <fill>
      <patternFill patternType="solid">
        <fgColor theme="4" tint="0.79998168889431442"/>
        <bgColor theme="4" tint="0.79998168889431442"/>
      </patternFill>
    </fill>
    <fill>
      <patternFill patternType="solid">
        <fgColor theme="9"/>
        <bgColor theme="9"/>
      </patternFill>
    </fill>
    <fill>
      <patternFill patternType="solid">
        <fgColor theme="9"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5050"/>
        <bgColor indexed="64"/>
      </patternFill>
    </fill>
    <fill>
      <patternFill patternType="solid">
        <fgColor rgb="FFADDB7B"/>
        <bgColor indexed="64"/>
      </patternFill>
    </fill>
    <fill>
      <patternFill patternType="solid">
        <fgColor rgb="FFFF8B8B"/>
        <bgColor indexed="64"/>
      </patternFill>
    </fill>
    <fill>
      <patternFill patternType="solid">
        <fgColor rgb="FFFFFF00"/>
        <bgColor indexed="64"/>
      </patternFill>
    </fill>
  </fills>
  <borders count="32">
    <border>
      <left/>
      <right/>
      <top/>
      <bottom/>
      <diagonal/>
    </border>
    <border>
      <left style="thin">
        <color rgb="FF008000"/>
      </left>
      <right style="thin">
        <color rgb="FF008000"/>
      </right>
      <top style="thin">
        <color rgb="FF008000"/>
      </top>
      <bottom style="thin">
        <color rgb="FF008000"/>
      </bottom>
      <diagonal/>
    </border>
    <border>
      <left style="medium">
        <color rgb="FF008000"/>
      </left>
      <right style="thin">
        <color rgb="FF008000"/>
      </right>
      <top style="medium">
        <color rgb="FF008000"/>
      </top>
      <bottom style="thin">
        <color rgb="FF008000"/>
      </bottom>
      <diagonal/>
    </border>
    <border>
      <left style="thin">
        <color rgb="FF008000"/>
      </left>
      <right style="medium">
        <color rgb="FF008000"/>
      </right>
      <top style="thin">
        <color rgb="FF008000"/>
      </top>
      <bottom style="thin">
        <color rgb="FF008000"/>
      </bottom>
      <diagonal/>
    </border>
    <border>
      <left style="medium">
        <color rgb="FF008000"/>
      </left>
      <right style="thin">
        <color rgb="FF008000"/>
      </right>
      <top style="thin">
        <color rgb="FF008000"/>
      </top>
      <bottom style="thin">
        <color rgb="FF008000"/>
      </bottom>
      <diagonal/>
    </border>
    <border>
      <left style="medium">
        <color rgb="FF008000"/>
      </left>
      <right style="thin">
        <color rgb="FF008000"/>
      </right>
      <top style="thin">
        <color rgb="FF008000"/>
      </top>
      <bottom style="medium">
        <color rgb="FF008000"/>
      </bottom>
      <diagonal/>
    </border>
    <border>
      <left style="thin">
        <color rgb="FF008000"/>
      </left>
      <right style="thin">
        <color rgb="FF008000"/>
      </right>
      <top style="thin">
        <color rgb="FF008000"/>
      </top>
      <bottom style="medium">
        <color rgb="FF008000"/>
      </bottom>
      <diagonal/>
    </border>
    <border>
      <left style="thin">
        <color rgb="FF008000"/>
      </left>
      <right style="medium">
        <color rgb="FF008000"/>
      </right>
      <top style="thin">
        <color rgb="FF008000"/>
      </top>
      <bottom style="medium">
        <color rgb="FF008000"/>
      </bottom>
      <diagonal/>
    </border>
    <border>
      <left style="thin">
        <color rgb="FF008000"/>
      </left>
      <right style="thin">
        <color rgb="FF008000"/>
      </right>
      <top style="medium">
        <color rgb="FF008000"/>
      </top>
      <bottom style="thin">
        <color rgb="FF008000"/>
      </bottom>
      <diagonal/>
    </border>
    <border>
      <left style="thin">
        <color rgb="FF008000"/>
      </left>
      <right style="medium">
        <color rgb="FF008000"/>
      </right>
      <top style="medium">
        <color rgb="FF008000"/>
      </top>
      <bottom style="thin">
        <color rgb="FF008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 fillId="0" borderId="0"/>
    <xf numFmtId="0" fontId="1" fillId="0" borderId="0"/>
    <xf numFmtId="0" fontId="1" fillId="0" borderId="0"/>
  </cellStyleXfs>
  <cellXfs count="179">
    <xf numFmtId="0" fontId="0" fillId="0" borderId="0" xfId="0"/>
    <xf numFmtId="0" fontId="3" fillId="0" borderId="0" xfId="2" applyFont="1" applyAlignment="1">
      <alignment vertical="center"/>
    </xf>
    <xf numFmtId="0" fontId="4" fillId="0" borderId="0" xfId="2" applyFont="1" applyAlignment="1">
      <alignment vertical="center"/>
    </xf>
    <xf numFmtId="0" fontId="3" fillId="0" borderId="0" xfId="2" applyFont="1"/>
    <xf numFmtId="0" fontId="4" fillId="0" borderId="0" xfId="2" applyFont="1"/>
    <xf numFmtId="0" fontId="3" fillId="0" borderId="0" xfId="2" applyFont="1" applyAlignment="1">
      <alignment horizontal="right" vertical="center"/>
    </xf>
    <xf numFmtId="0" fontId="9" fillId="0" borderId="0" xfId="2" applyFont="1" applyAlignment="1" applyProtection="1">
      <alignment vertical="center" wrapText="1"/>
      <protection locked="0"/>
    </xf>
    <xf numFmtId="0" fontId="4" fillId="0" borderId="0" xfId="2" quotePrefix="1" applyFont="1" applyAlignment="1">
      <alignment horizontal="center" vertical="center"/>
    </xf>
    <xf numFmtId="0" fontId="10" fillId="0" borderId="0" xfId="2" applyFont="1" applyAlignment="1">
      <alignment horizontal="center"/>
    </xf>
    <xf numFmtId="0" fontId="5" fillId="0" borderId="0" xfId="2" applyFont="1" applyAlignment="1" applyProtection="1">
      <alignment vertical="center"/>
      <protection locked="0"/>
    </xf>
    <xf numFmtId="0" fontId="5" fillId="0" borderId="0" xfId="2" applyFont="1" applyAlignment="1">
      <alignment horizontal="center" vertical="center"/>
    </xf>
    <xf numFmtId="0" fontId="3" fillId="0" borderId="0" xfId="2" applyFont="1" applyAlignment="1" applyProtection="1">
      <alignment vertical="center"/>
      <protection locked="0"/>
    </xf>
    <xf numFmtId="0" fontId="3" fillId="0" borderId="0" xfId="2" applyFont="1" applyAlignment="1">
      <alignment wrapText="1"/>
    </xf>
    <xf numFmtId="0" fontId="3" fillId="0" borderId="0" xfId="2" applyFont="1" applyAlignment="1">
      <alignment horizontal="center"/>
    </xf>
    <xf numFmtId="11" fontId="3" fillId="0" borderId="0" xfId="2" applyNumberFormat="1" applyFont="1"/>
    <xf numFmtId="0" fontId="4" fillId="0" borderId="0" xfId="2" applyFont="1" applyAlignment="1" applyProtection="1">
      <alignment vertical="center"/>
      <protection locked="0"/>
    </xf>
    <xf numFmtId="0" fontId="3" fillId="0" borderId="0" xfId="2" applyFont="1" applyAlignment="1" applyProtection="1">
      <alignment horizontal="center" vertical="center"/>
      <protection locked="0"/>
    </xf>
    <xf numFmtId="0" fontId="3" fillId="0" borderId="0" xfId="2" applyFont="1" applyAlignment="1">
      <alignment horizontal="center" vertical="center"/>
    </xf>
    <xf numFmtId="0" fontId="6" fillId="0" borderId="0" xfId="3" applyFont="1" applyAlignment="1">
      <alignment vertical="center" wrapText="1"/>
    </xf>
    <xf numFmtId="0" fontId="6" fillId="0" borderId="0" xfId="3" applyFont="1" applyAlignment="1">
      <alignment horizontal="center" vertical="center" wrapText="1"/>
    </xf>
    <xf numFmtId="11" fontId="12" fillId="0" borderId="0" xfId="3" applyNumberFormat="1" applyFont="1" applyAlignment="1">
      <alignment vertical="center" wrapText="1"/>
    </xf>
    <xf numFmtId="0" fontId="6" fillId="0" borderId="0" xfId="3" applyFont="1" applyAlignment="1">
      <alignment horizontal="center"/>
    </xf>
    <xf numFmtId="164" fontId="6" fillId="0" borderId="0" xfId="3" applyNumberFormat="1" applyFont="1" applyAlignment="1">
      <alignment horizontal="center" vertical="center"/>
    </xf>
    <xf numFmtId="164" fontId="6" fillId="0" borderId="0" xfId="3" applyNumberFormat="1" applyFont="1" applyAlignment="1">
      <alignment horizontal="center"/>
    </xf>
    <xf numFmtId="165" fontId="6" fillId="0" borderId="0" xfId="3" applyNumberFormat="1" applyFont="1" applyAlignment="1">
      <alignment horizontal="center"/>
    </xf>
    <xf numFmtId="0" fontId="10" fillId="0" borderId="0" xfId="2" applyFont="1"/>
    <xf numFmtId="164" fontId="3" fillId="0" borderId="0" xfId="2" applyNumberFormat="1" applyFont="1"/>
    <xf numFmtId="164" fontId="3" fillId="0" borderId="0" xfId="2" applyNumberFormat="1" applyFont="1" applyAlignment="1" applyProtection="1">
      <alignment horizontal="center" vertical="center"/>
      <protection locked="0"/>
    </xf>
    <xf numFmtId="164" fontId="3" fillId="0" borderId="0" xfId="2" applyNumberFormat="1" applyFont="1" applyAlignment="1">
      <alignment horizontal="center"/>
    </xf>
    <xf numFmtId="0" fontId="3" fillId="0" borderId="0" xfId="2" applyFont="1" applyAlignment="1">
      <alignment horizontal="right"/>
    </xf>
    <xf numFmtId="0" fontId="10" fillId="0" borderId="2" xfId="2" applyFont="1" applyBorder="1" applyAlignment="1">
      <alignment horizontal="center" vertical="center"/>
    </xf>
    <xf numFmtId="0" fontId="3" fillId="0" borderId="0" xfId="2" applyFont="1" applyAlignment="1">
      <alignment vertical="top" wrapText="1"/>
    </xf>
    <xf numFmtId="0" fontId="7" fillId="0" borderId="0" xfId="3" applyFont="1" applyAlignment="1">
      <alignment vertical="top" wrapText="1" readingOrder="1"/>
    </xf>
    <xf numFmtId="0" fontId="3" fillId="0" borderId="11" xfId="2" applyFont="1" applyBorder="1" applyAlignment="1" applyProtection="1">
      <alignment horizontal="center" vertical="center"/>
      <protection locked="0"/>
    </xf>
    <xf numFmtId="2" fontId="4" fillId="2" borderId="11" xfId="2" applyNumberFormat="1" applyFont="1" applyFill="1" applyBorder="1" applyAlignment="1">
      <alignment horizontal="center" vertical="center"/>
    </xf>
    <xf numFmtId="4" fontId="5" fillId="3" borderId="11" xfId="2" applyNumberFormat="1" applyFont="1" applyFill="1" applyBorder="1" applyAlignment="1" applyProtection="1">
      <alignment horizontal="center" vertical="center"/>
      <protection locked="0"/>
    </xf>
    <xf numFmtId="2" fontId="4" fillId="2" borderId="10" xfId="2" applyNumberFormat="1" applyFont="1" applyFill="1" applyBorder="1" applyAlignment="1">
      <alignment horizontal="center" vertical="center"/>
    </xf>
    <xf numFmtId="0" fontId="16" fillId="5" borderId="16" xfId="0" applyFont="1" applyFill="1" applyBorder="1" applyAlignment="1">
      <alignment horizontal="center"/>
    </xf>
    <xf numFmtId="0" fontId="16" fillId="0" borderId="16" xfId="0" applyFont="1" applyBorder="1" applyAlignment="1">
      <alignment horizontal="center"/>
    </xf>
    <xf numFmtId="0" fontId="15" fillId="0" borderId="16" xfId="0" applyFont="1" applyBorder="1" applyAlignment="1">
      <alignment horizontal="center"/>
    </xf>
    <xf numFmtId="0" fontId="14" fillId="6" borderId="17" xfId="4" applyFont="1" applyFill="1" applyBorder="1" applyAlignment="1">
      <alignment horizontal="center"/>
    </xf>
    <xf numFmtId="0" fontId="14" fillId="6" borderId="18" xfId="4" applyFont="1" applyFill="1" applyBorder="1" applyAlignment="1">
      <alignment horizontal="center"/>
    </xf>
    <xf numFmtId="165" fontId="0" fillId="0" borderId="16" xfId="4" applyNumberFormat="1" applyFont="1" applyBorder="1" applyAlignment="1">
      <alignment horizontal="right"/>
    </xf>
    <xf numFmtId="0" fontId="18" fillId="0" borderId="16" xfId="1" applyFont="1" applyBorder="1"/>
    <xf numFmtId="165" fontId="18" fillId="0" borderId="16" xfId="1" applyNumberFormat="1" applyFont="1" applyBorder="1" applyAlignment="1">
      <alignment horizontal="right"/>
    </xf>
    <xf numFmtId="0" fontId="7" fillId="0" borderId="0" xfId="3" applyFont="1" applyAlignment="1">
      <alignment horizontal="left" vertical="center" wrapText="1" readingOrder="1"/>
    </xf>
    <xf numFmtId="0" fontId="5" fillId="0" borderId="0" xfId="2" applyFont="1" applyAlignment="1" applyProtection="1">
      <alignment horizontal="center"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6" fillId="0" borderId="0" xfId="0" applyFont="1" applyAlignment="1">
      <alignment wrapText="1"/>
    </xf>
    <xf numFmtId="0" fontId="6" fillId="0" borderId="0" xfId="0" applyFont="1"/>
    <xf numFmtId="0" fontId="6" fillId="0" borderId="0" xfId="3" applyFont="1"/>
    <xf numFmtId="0" fontId="17" fillId="0" borderId="0" xfId="2" applyFont="1" applyAlignment="1" applyProtection="1">
      <alignment vertical="center"/>
      <protection locked="0"/>
    </xf>
    <xf numFmtId="0" fontId="3" fillId="0" borderId="0" xfId="2" quotePrefix="1" applyFont="1"/>
    <xf numFmtId="164" fontId="12" fillId="0" borderId="0" xfId="3" applyNumberFormat="1" applyFont="1"/>
    <xf numFmtId="0" fontId="16" fillId="5" borderId="16" xfId="0" applyFont="1" applyFill="1" applyBorder="1" applyAlignment="1">
      <alignment horizontal="center" wrapText="1"/>
    </xf>
    <xf numFmtId="0" fontId="16" fillId="0" borderId="16" xfId="0" applyFont="1" applyBorder="1" applyAlignment="1">
      <alignment horizontal="center" wrapText="1"/>
    </xf>
    <xf numFmtId="0" fontId="5" fillId="0" borderId="5" xfId="2" applyFont="1" applyBorder="1" applyAlignment="1">
      <alignment horizontal="center" vertical="center" wrapText="1"/>
    </xf>
    <xf numFmtId="0" fontId="20" fillId="0" borderId="0" xfId="0" applyFont="1" applyAlignment="1">
      <alignment vertical="center"/>
    </xf>
    <xf numFmtId="0" fontId="19" fillId="0" borderId="0" xfId="2" applyFont="1" applyAlignment="1">
      <alignment horizontal="center" vertical="center"/>
    </xf>
    <xf numFmtId="0" fontId="21" fillId="0" borderId="0" xfId="0" applyFont="1" applyAlignment="1">
      <alignment vertical="center"/>
    </xf>
    <xf numFmtId="0" fontId="3" fillId="7" borderId="0" xfId="2" applyFont="1" applyFill="1"/>
    <xf numFmtId="0" fontId="3" fillId="7" borderId="0" xfId="2" applyFont="1" applyFill="1" applyAlignment="1">
      <alignment vertical="center"/>
    </xf>
    <xf numFmtId="0" fontId="4" fillId="7" borderId="0" xfId="2" applyFont="1" applyFill="1" applyAlignment="1">
      <alignment horizontal="center" vertical="center"/>
    </xf>
    <xf numFmtId="0" fontId="4" fillId="7" borderId="0" xfId="2" applyFont="1" applyFill="1" applyAlignment="1">
      <alignment vertical="center"/>
    </xf>
    <xf numFmtId="4" fontId="5" fillId="3" borderId="15" xfId="2" applyNumberFormat="1" applyFont="1" applyFill="1" applyBorder="1" applyAlignment="1" applyProtection="1">
      <alignment vertical="center"/>
      <protection locked="0"/>
    </xf>
    <xf numFmtId="0" fontId="23" fillId="0" borderId="0" xfId="2" applyFont="1" applyAlignment="1">
      <alignment horizontal="center" vertical="center"/>
    </xf>
    <xf numFmtId="4" fontId="5" fillId="0" borderId="0" xfId="2" applyNumberFormat="1" applyFont="1" applyAlignment="1" applyProtection="1">
      <alignment horizontal="center" vertical="center"/>
      <protection locked="0"/>
    </xf>
    <xf numFmtId="0" fontId="23" fillId="0" borderId="0" xfId="2" applyFont="1" applyAlignment="1">
      <alignment vertical="center"/>
    </xf>
    <xf numFmtId="0" fontId="23" fillId="0" borderId="0" xfId="2" applyFont="1" applyAlignment="1">
      <alignment vertical="center" wrapText="1"/>
    </xf>
    <xf numFmtId="0" fontId="4" fillId="4" borderId="11" xfId="2" applyFont="1" applyFill="1" applyBorder="1" applyAlignment="1" applyProtection="1">
      <alignment horizontal="center" vertical="center" wrapText="1"/>
      <protection locked="0"/>
    </xf>
    <xf numFmtId="2" fontId="3" fillId="0" borderId="10" xfId="2" applyNumberFormat="1" applyFont="1" applyBorder="1" applyAlignment="1">
      <alignment horizontal="center" vertical="center"/>
    </xf>
    <xf numFmtId="0" fontId="22" fillId="0" borderId="0" xfId="2"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2" fontId="12" fillId="0" borderId="0" xfId="0" applyNumberFormat="1"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left" vertical="center"/>
    </xf>
    <xf numFmtId="4" fontId="24" fillId="9" borderId="19" xfId="2" applyNumberFormat="1" applyFont="1" applyFill="1" applyBorder="1" applyAlignment="1" applyProtection="1">
      <alignment vertical="center"/>
      <protection locked="0"/>
    </xf>
    <xf numFmtId="0" fontId="0" fillId="8" borderId="0" xfId="0" applyFill="1"/>
    <xf numFmtId="0" fontId="23" fillId="8" borderId="0" xfId="2" applyFont="1" applyFill="1" applyAlignment="1">
      <alignment vertical="center" wrapText="1"/>
    </xf>
    <xf numFmtId="0" fontId="28" fillId="0" borderId="0" xfId="2" applyFont="1" applyAlignment="1">
      <alignment vertical="center"/>
    </xf>
    <xf numFmtId="0" fontId="29" fillId="0" borderId="0" xfId="0" applyFont="1"/>
    <xf numFmtId="0" fontId="31" fillId="0" borderId="0" xfId="2" applyFont="1" applyAlignment="1">
      <alignment horizontal="center" vertical="center"/>
    </xf>
    <xf numFmtId="0" fontId="3" fillId="10" borderId="0" xfId="2" applyFont="1" applyFill="1"/>
    <xf numFmtId="0" fontId="3" fillId="10" borderId="0" xfId="2" applyFont="1" applyFill="1" applyAlignment="1">
      <alignment vertical="center"/>
    </xf>
    <xf numFmtId="0" fontId="4" fillId="10" borderId="0" xfId="2" applyFont="1" applyFill="1" applyAlignment="1">
      <alignment horizontal="center" vertical="center"/>
    </xf>
    <xf numFmtId="0" fontId="4" fillId="10" borderId="0" xfId="2" applyFont="1" applyFill="1" applyAlignment="1">
      <alignment vertical="center"/>
    </xf>
    <xf numFmtId="0" fontId="4" fillId="10" borderId="0" xfId="2" applyFont="1" applyFill="1"/>
    <xf numFmtId="0" fontId="31" fillId="0" borderId="0" xfId="2" applyFont="1" applyAlignment="1">
      <alignment vertical="center" wrapText="1"/>
    </xf>
    <xf numFmtId="0" fontId="3" fillId="0" borderId="0" xfId="2" applyFont="1" applyAlignment="1">
      <alignment horizontal="left"/>
    </xf>
    <xf numFmtId="0" fontId="4" fillId="0" borderId="0" xfId="2" applyFont="1" applyAlignment="1">
      <alignment horizontal="right"/>
    </xf>
    <xf numFmtId="0" fontId="4" fillId="0" borderId="0" xfId="2" applyFont="1" applyAlignment="1">
      <alignment horizontal="right" vertical="center"/>
    </xf>
    <xf numFmtId="0" fontId="27" fillId="0" borderId="0" xfId="0" applyFont="1" applyAlignment="1">
      <alignment horizontal="center" vertical="center"/>
    </xf>
    <xf numFmtId="1" fontId="3" fillId="0" borderId="0" xfId="2" applyNumberFormat="1" applyFont="1" applyAlignment="1">
      <alignment horizontal="center" vertical="center"/>
    </xf>
    <xf numFmtId="0" fontId="25" fillId="0" borderId="0" xfId="2" applyFont="1" applyAlignment="1">
      <alignment horizontal="center"/>
    </xf>
    <xf numFmtId="0" fontId="4" fillId="0" borderId="0" xfId="2" applyFont="1" applyAlignment="1">
      <alignment horizontal="center" vertical="center"/>
    </xf>
    <xf numFmtId="0" fontId="4" fillId="0" borderId="0" xfId="2" applyFont="1" applyAlignment="1" applyProtection="1">
      <alignment horizontal="center" vertical="center" wrapText="1"/>
      <protection locked="0"/>
    </xf>
    <xf numFmtId="2" fontId="1" fillId="0" borderId="16" xfId="4" applyNumberFormat="1" applyBorder="1" applyAlignment="1">
      <alignment horizontal="right"/>
    </xf>
    <xf numFmtId="2" fontId="1" fillId="0" borderId="16" xfId="1" applyNumberFormat="1" applyFont="1" applyBorder="1" applyAlignment="1">
      <alignment horizontal="right"/>
    </xf>
    <xf numFmtId="0" fontId="35" fillId="0" borderId="0" xfId="0" applyFont="1" applyAlignment="1">
      <alignment horizontal="right"/>
    </xf>
    <xf numFmtId="0" fontId="34" fillId="0" borderId="0" xfId="0" applyFont="1" applyAlignment="1">
      <alignment horizontal="center" vertical="center" wrapText="1"/>
    </xf>
    <xf numFmtId="164" fontId="34" fillId="0" borderId="19"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6" fillId="12" borderId="0" xfId="0" applyFont="1" applyFill="1"/>
    <xf numFmtId="0" fontId="4" fillId="11" borderId="19" xfId="2" applyFont="1" applyFill="1" applyBorder="1" applyAlignment="1" applyProtection="1">
      <alignment horizontal="left" vertical="center"/>
      <protection locked="0"/>
    </xf>
    <xf numFmtId="0" fontId="4" fillId="11" borderId="19" xfId="2" applyFont="1" applyFill="1" applyBorder="1" applyAlignment="1" applyProtection="1">
      <alignment horizontal="left" vertical="center" wrapText="1"/>
      <protection locked="0"/>
    </xf>
    <xf numFmtId="0" fontId="4" fillId="11" borderId="19" xfId="2" applyFont="1" applyFill="1" applyBorder="1" applyAlignment="1" applyProtection="1">
      <alignment vertical="center" wrapText="1"/>
      <protection locked="0"/>
    </xf>
    <xf numFmtId="0" fontId="4" fillId="11" borderId="29" xfId="2" applyFont="1" applyFill="1" applyBorder="1" applyAlignment="1" applyProtection="1">
      <alignment horizontal="left" vertical="center"/>
      <protection locked="0"/>
    </xf>
    <xf numFmtId="0" fontId="35" fillId="13" borderId="19" xfId="0" applyFont="1" applyFill="1" applyBorder="1" applyAlignment="1">
      <alignment horizontal="center" vertical="center"/>
    </xf>
    <xf numFmtId="0" fontId="34" fillId="14" borderId="19" xfId="0" applyFont="1" applyFill="1" applyBorder="1" applyAlignment="1">
      <alignment horizontal="center" vertical="center"/>
    </xf>
    <xf numFmtId="164" fontId="37" fillId="0" borderId="0" xfId="2" applyNumberFormat="1" applyFont="1" applyAlignment="1">
      <alignment vertical="center"/>
    </xf>
    <xf numFmtId="0" fontId="36" fillId="0" borderId="0" xfId="2" applyFont="1" applyAlignment="1">
      <alignment horizontal="left" vertical="center" wrapText="1"/>
    </xf>
    <xf numFmtId="0" fontId="33" fillId="0" borderId="0" xfId="0" applyFont="1" applyAlignment="1">
      <alignment horizontal="left"/>
    </xf>
    <xf numFmtId="0" fontId="37" fillId="0" borderId="0" xfId="2" applyFont="1"/>
    <xf numFmtId="0" fontId="37" fillId="8" borderId="0" xfId="0" applyFont="1" applyFill="1" applyAlignment="1">
      <alignment horizontal="right" vertical="center"/>
    </xf>
    <xf numFmtId="0" fontId="39" fillId="0" borderId="0" xfId="0" applyFont="1"/>
    <xf numFmtId="0" fontId="6" fillId="8" borderId="0" xfId="0" applyFont="1" applyFill="1" applyAlignment="1">
      <alignment horizontal="center"/>
    </xf>
    <xf numFmtId="0" fontId="23" fillId="8" borderId="0" xfId="2" applyFont="1" applyFill="1" applyAlignment="1">
      <alignment horizontal="center" vertical="center" wrapTex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12" fillId="0" borderId="0" xfId="0" applyFont="1" applyAlignment="1">
      <alignment horizontal="center" vertical="center"/>
    </xf>
    <xf numFmtId="0" fontId="40" fillId="15" borderId="0" xfId="2" applyFont="1" applyFill="1" applyAlignment="1">
      <alignment horizontal="center" vertical="center" wrapText="1"/>
    </xf>
    <xf numFmtId="0" fontId="23" fillId="0" borderId="0" xfId="2" applyFont="1" applyAlignment="1">
      <alignment horizontal="center" vertical="center" wrapText="1"/>
    </xf>
    <xf numFmtId="0" fontId="12" fillId="0" borderId="0" xfId="0" applyFont="1" applyAlignment="1">
      <alignment horizontal="center"/>
    </xf>
    <xf numFmtId="0" fontId="31" fillId="0" borderId="0" xfId="2" applyFont="1" applyAlignment="1">
      <alignment horizontal="center" vertical="center"/>
    </xf>
    <xf numFmtId="0" fontId="5" fillId="3" borderId="19" xfId="2" applyFont="1" applyFill="1" applyBorder="1" applyAlignment="1" applyProtection="1">
      <alignment horizontal="center" vertical="center"/>
      <protection locked="0"/>
    </xf>
    <xf numFmtId="49" fontId="24" fillId="9" borderId="19" xfId="2" applyNumberFormat="1" applyFont="1" applyFill="1" applyBorder="1" applyAlignment="1" applyProtection="1">
      <alignment horizontal="center" vertical="center"/>
      <protection locked="0"/>
    </xf>
    <xf numFmtId="0" fontId="3" fillId="0" borderId="0" xfId="2" applyFont="1" applyAlignment="1">
      <alignment horizontal="left" vertical="center" wrapText="1"/>
    </xf>
    <xf numFmtId="0" fontId="4" fillId="4" borderId="11" xfId="2" applyFont="1" applyFill="1" applyBorder="1" applyAlignment="1" applyProtection="1">
      <alignment horizontal="center" vertical="center" wrapText="1"/>
      <protection locked="0"/>
    </xf>
    <xf numFmtId="0" fontId="3" fillId="0" borderId="11" xfId="2" applyFont="1" applyBorder="1" applyAlignment="1" applyProtection="1">
      <alignment horizontal="left" vertical="center" wrapText="1"/>
      <protection locked="0"/>
    </xf>
    <xf numFmtId="2" fontId="4" fillId="2" borderId="12" xfId="2" applyNumberFormat="1" applyFont="1" applyFill="1" applyBorder="1" applyAlignment="1">
      <alignment horizontal="center" vertical="center"/>
    </xf>
    <xf numFmtId="2" fontId="4" fillId="2" borderId="14" xfId="2" applyNumberFormat="1" applyFont="1" applyFill="1" applyBorder="1" applyAlignment="1">
      <alignment horizontal="center" vertical="center"/>
    </xf>
    <xf numFmtId="2" fontId="4" fillId="2" borderId="13" xfId="2" applyNumberFormat="1" applyFont="1" applyFill="1" applyBorder="1" applyAlignment="1">
      <alignment horizontal="center" vertical="center"/>
    </xf>
    <xf numFmtId="49" fontId="5" fillId="3" borderId="19" xfId="2" applyNumberFormat="1" applyFont="1" applyFill="1" applyBorder="1" applyAlignment="1" applyProtection="1">
      <alignment horizontal="center" vertical="center"/>
      <protection locked="0"/>
    </xf>
    <xf numFmtId="0" fontId="5" fillId="3" borderId="20" xfId="2" applyFont="1" applyFill="1" applyBorder="1" applyAlignment="1" applyProtection="1">
      <alignment horizontal="center" vertical="center"/>
      <protection locked="0"/>
    </xf>
    <xf numFmtId="0" fontId="5" fillId="3" borderId="21" xfId="2" applyFont="1" applyFill="1" applyBorder="1" applyAlignment="1" applyProtection="1">
      <alignment horizontal="center" vertical="center"/>
      <protection locked="0"/>
    </xf>
    <xf numFmtId="49" fontId="5" fillId="3" borderId="20" xfId="2" applyNumberFormat="1" applyFont="1" applyFill="1" applyBorder="1" applyAlignment="1" applyProtection="1">
      <alignment horizontal="center" vertical="center"/>
      <protection locked="0"/>
    </xf>
    <xf numFmtId="49" fontId="5" fillId="3" borderId="21" xfId="2" applyNumberFormat="1" applyFont="1" applyFill="1" applyBorder="1" applyAlignment="1" applyProtection="1">
      <alignment horizontal="center" vertical="center"/>
      <protection locked="0"/>
    </xf>
    <xf numFmtId="49" fontId="12" fillId="0" borderId="0" xfId="0" applyNumberFormat="1" applyFont="1" applyAlignment="1">
      <alignment horizontal="center" vertical="center"/>
    </xf>
    <xf numFmtId="0" fontId="32" fillId="0" borderId="28" xfId="2" applyFont="1" applyBorder="1" applyAlignment="1">
      <alignment horizontal="center" vertical="center"/>
    </xf>
    <xf numFmtId="0" fontId="32" fillId="0" borderId="0" xfId="2" applyFont="1" applyAlignment="1">
      <alignment horizontal="center" vertical="center" wrapText="1"/>
    </xf>
    <xf numFmtId="0" fontId="22" fillId="0" borderId="0" xfId="2" applyFont="1" applyAlignment="1">
      <alignment horizontal="center" vertical="center" wrapText="1"/>
    </xf>
    <xf numFmtId="0" fontId="12" fillId="11" borderId="19" xfId="0" applyFont="1" applyFill="1" applyBorder="1" applyAlignment="1">
      <alignment horizontal="center" vertical="center" wrapText="1"/>
    </xf>
    <xf numFmtId="0" fontId="3" fillId="0" borderId="0" xfId="2" applyFont="1" applyAlignment="1">
      <alignment horizontal="left" vertical="top" wrapText="1"/>
    </xf>
    <xf numFmtId="0" fontId="4" fillId="4" borderId="20" xfId="2" applyFont="1" applyFill="1" applyBorder="1" applyAlignment="1" applyProtection="1">
      <alignment horizontal="center" vertical="center" wrapText="1"/>
      <protection locked="0"/>
    </xf>
    <xf numFmtId="0" fontId="4" fillId="4" borderId="21" xfId="2" applyFont="1" applyFill="1" applyBorder="1" applyAlignment="1" applyProtection="1">
      <alignment horizontal="center" vertical="center" wrapText="1"/>
      <protection locked="0"/>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12" fillId="11" borderId="29" xfId="0" applyFont="1" applyFill="1" applyBorder="1" applyAlignment="1">
      <alignment horizontal="center" vertical="center" wrapText="1"/>
    </xf>
    <xf numFmtId="0" fontId="12" fillId="11" borderId="30" xfId="0" applyFont="1" applyFill="1" applyBorder="1" applyAlignment="1">
      <alignment horizontal="center" vertical="center" wrapText="1"/>
    </xf>
    <xf numFmtId="0" fontId="12" fillId="11" borderId="31" xfId="0" applyFont="1" applyFill="1" applyBorder="1" applyAlignment="1">
      <alignment horizontal="center" vertical="center" wrapText="1"/>
    </xf>
    <xf numFmtId="0" fontId="24" fillId="9" borderId="20" xfId="2" applyFont="1" applyFill="1" applyBorder="1" applyAlignment="1">
      <alignment horizontal="center" vertical="center" wrapText="1"/>
    </xf>
    <xf numFmtId="0" fontId="24" fillId="9" borderId="21" xfId="2" applyFont="1" applyFill="1" applyBorder="1" applyAlignment="1">
      <alignment horizontal="center" vertical="center" wrapText="1"/>
    </xf>
    <xf numFmtId="166" fontId="12" fillId="0" borderId="0" xfId="0" applyNumberFormat="1" applyFont="1" applyAlignment="1">
      <alignment horizontal="center" vertical="center"/>
    </xf>
    <xf numFmtId="0" fontId="12" fillId="0" borderId="0" xfId="0" applyFont="1" applyAlignment="1">
      <alignment horizontal="center" vertical="center" wrapText="1"/>
    </xf>
    <xf numFmtId="0" fontId="5" fillId="0" borderId="6"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0" xfId="2" applyFont="1" applyAlignment="1" applyProtection="1">
      <alignment horizontal="center" vertical="center"/>
      <protection locked="0"/>
    </xf>
    <xf numFmtId="0" fontId="9" fillId="0" borderId="0" xfId="2" applyFont="1" applyAlignment="1" applyProtection="1">
      <alignment horizontal="center" vertical="center" wrapText="1"/>
      <protection locked="0"/>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5" fillId="0" borderId="4" xfId="2" applyFont="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7" fillId="0" borderId="0" xfId="3" applyFont="1" applyAlignment="1">
      <alignment horizontal="left" vertical="center" wrapText="1" readingOrder="1"/>
    </xf>
    <xf numFmtId="0" fontId="5" fillId="0" borderId="0" xfId="2" applyFont="1" applyAlignment="1" applyProtection="1">
      <alignment horizontal="center" vertical="center" wrapText="1"/>
      <protection locked="0"/>
    </xf>
    <xf numFmtId="0" fontId="3" fillId="0" borderId="0" xfId="2" applyFont="1"/>
    <xf numFmtId="0" fontId="3" fillId="0" borderId="0" xfId="2" applyFont="1" applyAlignment="1" applyProtection="1">
      <alignment horizontal="left" vertical="center"/>
      <protection locked="0"/>
    </xf>
    <xf numFmtId="0" fontId="23" fillId="0" borderId="22" xfId="2" applyFont="1" applyBorder="1" applyAlignment="1">
      <alignment horizontal="center" vertical="center"/>
    </xf>
    <xf numFmtId="0" fontId="23" fillId="0" borderId="23" xfId="2" applyFont="1" applyBorder="1" applyAlignment="1">
      <alignment horizontal="center" vertical="center"/>
    </xf>
    <xf numFmtId="0" fontId="23" fillId="0" borderId="24" xfId="2" applyFont="1" applyBorder="1" applyAlignment="1">
      <alignment horizontal="center" vertical="center"/>
    </xf>
    <xf numFmtId="0" fontId="23" fillId="0" borderId="25" xfId="2" applyFont="1" applyBorder="1" applyAlignment="1">
      <alignment horizontal="center" vertical="center"/>
    </xf>
    <xf numFmtId="0" fontId="23" fillId="0" borderId="26" xfId="2" applyFont="1" applyBorder="1" applyAlignment="1">
      <alignment horizontal="center" vertical="center"/>
    </xf>
    <xf numFmtId="0" fontId="23" fillId="0" borderId="27" xfId="2" applyFont="1" applyBorder="1" applyAlignment="1">
      <alignment horizontal="center" vertical="center"/>
    </xf>
    <xf numFmtId="0" fontId="7" fillId="0" borderId="0" xfId="3" applyFont="1" applyAlignment="1">
      <alignment vertical="center" wrapText="1" readingOrder="1"/>
    </xf>
    <xf numFmtId="0" fontId="5" fillId="0" borderId="0" xfId="2" applyFont="1" applyAlignment="1" applyProtection="1">
      <alignment horizontal="center" wrapText="1"/>
      <protection locked="0"/>
    </xf>
    <xf numFmtId="0" fontId="3" fillId="0" borderId="0" xfId="2" quotePrefix="1" applyFont="1" applyAlignment="1" applyProtection="1">
      <alignment horizontal="left" vertical="center"/>
      <protection locked="0"/>
    </xf>
  </cellXfs>
  <cellStyles count="5">
    <cellStyle name="Normal" xfId="0" builtinId="0"/>
    <cellStyle name="Normal 2" xfId="1" xr:uid="{007F3EDA-AB9F-4CC3-966A-97F7BDBFE538}"/>
    <cellStyle name="Normal 2 2" xfId="2" xr:uid="{8614D9D5-B67C-4188-A479-63659E7BCB3D}"/>
    <cellStyle name="Normal 3 5" xfId="4" xr:uid="{882A73AE-8B9D-4837-A573-BDDAB6ABD9F6}"/>
    <cellStyle name="Normal 6 3 2" xfId="3" xr:uid="{1941EAC9-B89F-41BB-A0A0-740EB458A369}"/>
  </cellStyles>
  <dxfs count="13">
    <dxf>
      <fill>
        <patternFill>
          <bgColor rgb="FFCFF0C7"/>
        </patternFill>
      </fill>
    </dxf>
    <dxf>
      <fill>
        <patternFill>
          <bgColor rgb="FFCFF0C7"/>
        </patternFill>
      </fill>
    </dxf>
    <dxf>
      <fill>
        <patternFill>
          <bgColor rgb="FFFF8B8B"/>
        </patternFill>
      </fill>
    </dxf>
    <dxf>
      <fill>
        <patternFill>
          <bgColor rgb="FFADDB7B"/>
        </patternFill>
      </fill>
    </dxf>
    <dxf>
      <fill>
        <patternFill>
          <bgColor rgb="FFFF8B8B"/>
        </patternFill>
      </fill>
    </dxf>
    <dxf>
      <fill>
        <patternFill>
          <bgColor rgb="FFCFF0C7"/>
        </patternFill>
      </fill>
    </dxf>
    <dxf>
      <fill>
        <patternFill>
          <bgColor rgb="FFCFF0C7"/>
        </patternFill>
      </fill>
    </dxf>
    <dxf>
      <alignment horizontal="center" vertical="bottom"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FF0C7"/>
      <color rgb="FFFF8B8B"/>
      <color rgb="FFADDB7B"/>
      <color rgb="FFCCFF99"/>
      <color rgb="FFFF6D6D"/>
      <color rgb="FFFF5050"/>
      <color rgb="FF99FF66"/>
      <color rgb="FFFF9999"/>
      <color rgb="FFC9E2B8"/>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ctrlProps/ctrlProp1.xml><?xml version="1.0" encoding="utf-8"?>
<formControlPr xmlns="http://schemas.microsoft.com/office/spreadsheetml/2009/9/main" objectType="Spin" dx="22" fmlaLink="$A$57" max="1000" page="10" val="0"/>
</file>

<file path=xl/ctrlProps/ctrlProp10.xml><?xml version="1.0" encoding="utf-8"?>
<formControlPr xmlns="http://schemas.microsoft.com/office/spreadsheetml/2009/9/main" objectType="Spin" dx="22" fmlaLink="$E$58" max="50" page="10" val="0"/>
</file>

<file path=xl/ctrlProps/ctrlProp11.xml><?xml version="1.0" encoding="utf-8"?>
<formControlPr xmlns="http://schemas.microsoft.com/office/spreadsheetml/2009/9/main" objectType="Spin" dx="22" fmlaLink="$A$64" max="1000" page="10" val="4"/>
</file>

<file path=xl/ctrlProps/ctrlProp12.xml><?xml version="1.0" encoding="utf-8"?>
<formControlPr xmlns="http://schemas.microsoft.com/office/spreadsheetml/2009/9/main" objectType="Spin" dx="22" fmlaLink="$E$58" max="50" page="10" val="0"/>
</file>

<file path=xl/ctrlProps/ctrlProp13.xml><?xml version="1.0" encoding="utf-8"?>
<formControlPr xmlns="http://schemas.microsoft.com/office/spreadsheetml/2009/9/main" objectType="Spin" dx="22" fmlaLink="$A$65" max="10" page="10"/>
</file>

<file path=xl/ctrlProps/ctrlProp14.xml><?xml version="1.0" encoding="utf-8"?>
<formControlPr xmlns="http://schemas.microsoft.com/office/spreadsheetml/2009/9/main" objectType="Spin" dx="22" fmlaLink="$G$63" max="1000" page="10" val="0"/>
</file>

<file path=xl/ctrlProps/ctrlProp15.xml><?xml version="1.0" encoding="utf-8"?>
<formControlPr xmlns="http://schemas.microsoft.com/office/spreadsheetml/2009/9/main" objectType="Spin" dx="22" fmlaLink="$E$58" max="50" page="10" val="0"/>
</file>

<file path=xl/ctrlProps/ctrlProp16.xml><?xml version="1.0" encoding="utf-8"?>
<formControlPr xmlns="http://schemas.microsoft.com/office/spreadsheetml/2009/9/main" objectType="Spin" dx="22" fmlaLink="$G$65" max="1000" page="10" val="0"/>
</file>

<file path=xl/ctrlProps/ctrlProp17.xml><?xml version="1.0" encoding="utf-8"?>
<formControlPr xmlns="http://schemas.microsoft.com/office/spreadsheetml/2009/9/main" objectType="Spin" dx="22" fmlaLink="$G$64" max="5" min="1" page="10"/>
</file>

<file path=xl/ctrlProps/ctrlProp2.xml><?xml version="1.0" encoding="utf-8"?>
<formControlPr xmlns="http://schemas.microsoft.com/office/spreadsheetml/2009/9/main" objectType="Spin" dx="22" fmlaLink="$E$58" max="50" page="10" val="0"/>
</file>

<file path=xl/ctrlProps/ctrlProp3.xml><?xml version="1.0" encoding="utf-8"?>
<formControlPr xmlns="http://schemas.microsoft.com/office/spreadsheetml/2009/9/main" objectType="Spin" dx="22" fmlaLink="$A$58" max="1000" page="10" val="0"/>
</file>

<file path=xl/ctrlProps/ctrlProp4.xml><?xml version="1.0" encoding="utf-8"?>
<formControlPr xmlns="http://schemas.microsoft.com/office/spreadsheetml/2009/9/main" objectType="Spin" dx="22" fmlaLink="$E$58" max="50" page="10" val="0"/>
</file>

<file path=xl/ctrlProps/ctrlProp5.xml><?xml version="1.0" encoding="utf-8"?>
<formControlPr xmlns="http://schemas.microsoft.com/office/spreadsheetml/2009/9/main" objectType="Spin" dx="22" fmlaLink="$A$59" max="5" min="1" page="10"/>
</file>

<file path=xl/ctrlProps/ctrlProp6.xml><?xml version="1.0" encoding="utf-8"?>
<formControlPr xmlns="http://schemas.microsoft.com/office/spreadsheetml/2009/9/main" objectType="Spin" dx="22" fmlaLink="$G$57" max="20" page="10" val="0"/>
</file>

<file path=xl/ctrlProps/ctrlProp7.xml><?xml version="1.0" encoding="utf-8"?>
<formControlPr xmlns="http://schemas.microsoft.com/office/spreadsheetml/2009/9/main" objectType="Spin" dx="22" fmlaLink="$E$58" max="50" page="10" val="0"/>
</file>

<file path=xl/ctrlProps/ctrlProp8.xml><?xml version="1.0" encoding="utf-8"?>
<formControlPr xmlns="http://schemas.microsoft.com/office/spreadsheetml/2009/9/main" objectType="Spin" dx="22" fmlaLink="$G$58" max="1000" page="10" val="0"/>
</file>

<file path=xl/ctrlProps/ctrlProp9.xml><?xml version="1.0" encoding="utf-8"?>
<formControlPr xmlns="http://schemas.microsoft.com/office/spreadsheetml/2009/9/main" objectType="Spin" dx="22" fmlaLink="$A$63" max="1000" page="1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png"/><Relationship Id="rId7" Type="http://schemas.openxmlformats.org/officeDocument/2006/relationships/image" Target="../media/image10.jp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g"/><Relationship Id="rId4" Type="http://schemas.openxmlformats.org/officeDocument/2006/relationships/image" Target="../media/image7.jpeg"/><Relationship Id="rId9"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0</xdr:col>
      <xdr:colOff>398611</xdr:colOff>
      <xdr:row>10</xdr:row>
      <xdr:rowOff>28097</xdr:rowOff>
    </xdr:from>
    <xdr:to>
      <xdr:col>15</xdr:col>
      <xdr:colOff>311577</xdr:colOff>
      <xdr:row>49</xdr:row>
      <xdr:rowOff>9044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8611" y="1783418"/>
          <a:ext cx="11342966" cy="7410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153761</xdr:colOff>
      <xdr:row>70</xdr:row>
      <xdr:rowOff>0</xdr:rowOff>
    </xdr:from>
    <xdr:ext cx="1114185" cy="1294965"/>
    <xdr:pic>
      <xdr:nvPicPr>
        <xdr:cNvPr id="113" name="Image 112">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761" y="13023409"/>
          <a:ext cx="1114185" cy="1294965"/>
        </a:xfrm>
        <a:prstGeom prst="rect">
          <a:avLst/>
        </a:prstGeom>
      </xdr:spPr>
    </xdr:pic>
    <xdr:clientData/>
  </xdr:oneCellAnchor>
  <xdr:oneCellAnchor>
    <xdr:from>
      <xdr:col>10</xdr:col>
      <xdr:colOff>725183</xdr:colOff>
      <xdr:row>0</xdr:row>
      <xdr:rowOff>169689</xdr:rowOff>
    </xdr:from>
    <xdr:ext cx="966107" cy="1122861"/>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6254" y="169689"/>
          <a:ext cx="966107" cy="1122861"/>
        </a:xfrm>
        <a:prstGeom prst="rect">
          <a:avLst/>
        </a:prstGeom>
      </xdr:spPr>
    </xdr:pic>
    <xdr:clientData/>
  </xdr:oneCellAnchor>
  <xdr:twoCellAnchor editAs="oneCell">
    <xdr:from>
      <xdr:col>1</xdr:col>
      <xdr:colOff>918883</xdr:colOff>
      <xdr:row>22</xdr:row>
      <xdr:rowOff>190500</xdr:rowOff>
    </xdr:from>
    <xdr:to>
      <xdr:col>6</xdr:col>
      <xdr:colOff>246633</xdr:colOff>
      <xdr:row>36</xdr:row>
      <xdr:rowOff>97126</xdr:rowOff>
    </xdr:to>
    <xdr:pic>
      <xdr:nvPicPr>
        <xdr:cNvPr id="4" name="Imag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90433" y="4924425"/>
          <a:ext cx="4088052" cy="3107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123356</xdr:colOff>
      <xdr:row>25</xdr:row>
      <xdr:rowOff>74930</xdr:rowOff>
    </xdr:from>
    <xdr:ext cx="1730281" cy="417422"/>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2073180" y="7975077"/>
          <a:ext cx="1730281" cy="417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r-FR" sz="1050" b="1">
              <a:latin typeface="Tahoma" panose="020B0604030504040204" pitchFamily="34" charset="0"/>
              <a:ea typeface="Tahoma" panose="020B0604030504040204" pitchFamily="34" charset="0"/>
              <a:cs typeface="Tahoma" panose="020B0604030504040204" pitchFamily="34" charset="0"/>
            </a:rPr>
            <a:t>Toiture</a:t>
          </a:r>
          <a:br>
            <a:rPr lang="fr-FR" sz="1050" b="1" baseline="0">
              <a:latin typeface="Tahoma" panose="020B0604030504040204" pitchFamily="34" charset="0"/>
              <a:ea typeface="Tahoma" panose="020B0604030504040204" pitchFamily="34" charset="0"/>
              <a:cs typeface="Tahoma" panose="020B0604030504040204" pitchFamily="34" charset="0"/>
            </a:rPr>
          </a:br>
          <a:r>
            <a:rPr lang="fr-FR" sz="1050" b="1" baseline="0">
              <a:latin typeface="Tahoma" panose="020B0604030504040204" pitchFamily="34" charset="0"/>
              <a:ea typeface="Tahoma" panose="020B0604030504040204" pitchFamily="34" charset="0"/>
              <a:cs typeface="Tahoma" panose="020B0604030504040204" pitchFamily="34" charset="0"/>
            </a:rPr>
            <a:t>(surface imperméable)</a:t>
          </a:r>
          <a:endParaRPr lang="fr-FR" sz="1050" b="1">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4</xdr:col>
      <xdr:colOff>237034</xdr:colOff>
      <xdr:row>25</xdr:row>
      <xdr:rowOff>70447</xdr:rowOff>
    </xdr:from>
    <xdr:ext cx="1561197" cy="417422"/>
    <xdr:sp macro="" textlink="">
      <xdr:nvSpPr>
        <xdr:cNvPr id="7" name="ZoneTexte 6">
          <a:extLst>
            <a:ext uri="{FF2B5EF4-FFF2-40B4-BE49-F238E27FC236}">
              <a16:creationId xmlns:a16="http://schemas.microsoft.com/office/drawing/2014/main" id="{00000000-0008-0000-0100-000007000000}"/>
            </a:ext>
          </a:extLst>
        </xdr:cNvPr>
        <xdr:cNvSpPr txBox="1"/>
      </xdr:nvSpPr>
      <xdr:spPr>
        <a:xfrm>
          <a:off x="4136681" y="7970594"/>
          <a:ext cx="1561197" cy="417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r-FR" sz="1050" b="1">
              <a:latin typeface="Tahoma" panose="020B0604030504040204" pitchFamily="34" charset="0"/>
              <a:ea typeface="Tahoma" panose="020B0604030504040204" pitchFamily="34" charset="0"/>
              <a:cs typeface="Tahoma" panose="020B0604030504040204" pitchFamily="34" charset="0"/>
            </a:rPr>
            <a:t>Jardin</a:t>
          </a:r>
          <a:br>
            <a:rPr lang="fr-FR" sz="1050" b="1" baseline="0">
              <a:latin typeface="Tahoma" panose="020B0604030504040204" pitchFamily="34" charset="0"/>
              <a:ea typeface="Tahoma" panose="020B0604030504040204" pitchFamily="34" charset="0"/>
              <a:cs typeface="Tahoma" panose="020B0604030504040204" pitchFamily="34" charset="0"/>
            </a:rPr>
          </a:br>
          <a:r>
            <a:rPr lang="fr-FR" sz="1050" b="1" baseline="0">
              <a:latin typeface="Tahoma" panose="020B0604030504040204" pitchFamily="34" charset="0"/>
              <a:ea typeface="Tahoma" panose="020B0604030504040204" pitchFamily="34" charset="0"/>
              <a:cs typeface="Tahoma" panose="020B0604030504040204" pitchFamily="34" charset="0"/>
            </a:rPr>
            <a:t>(surface perméable)</a:t>
          </a:r>
          <a:endParaRPr lang="fr-FR" sz="1050" b="1">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0</xdr:col>
      <xdr:colOff>230933</xdr:colOff>
      <xdr:row>30</xdr:row>
      <xdr:rowOff>59241</xdr:rowOff>
    </xdr:from>
    <xdr:ext cx="1730281" cy="417422"/>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230933" y="9079976"/>
          <a:ext cx="1730281" cy="417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r-FR" sz="1050" b="1">
              <a:latin typeface="Tahoma" panose="020B0604030504040204" pitchFamily="34" charset="0"/>
              <a:ea typeface="Tahoma" panose="020B0604030504040204" pitchFamily="34" charset="0"/>
              <a:cs typeface="Tahoma" panose="020B0604030504040204" pitchFamily="34" charset="0"/>
            </a:rPr>
            <a:t>Allée</a:t>
          </a:r>
          <a:br>
            <a:rPr lang="fr-FR" sz="1050" b="1" baseline="0">
              <a:latin typeface="Tahoma" panose="020B0604030504040204" pitchFamily="34" charset="0"/>
              <a:ea typeface="Tahoma" panose="020B0604030504040204" pitchFamily="34" charset="0"/>
              <a:cs typeface="Tahoma" panose="020B0604030504040204" pitchFamily="34" charset="0"/>
            </a:rPr>
          </a:br>
          <a:r>
            <a:rPr lang="fr-FR" sz="1050" b="1" baseline="0">
              <a:latin typeface="Tahoma" panose="020B0604030504040204" pitchFamily="34" charset="0"/>
              <a:ea typeface="Tahoma" panose="020B0604030504040204" pitchFamily="34" charset="0"/>
              <a:cs typeface="Tahoma" panose="020B0604030504040204" pitchFamily="34" charset="0"/>
            </a:rPr>
            <a:t>(surface imperméable)</a:t>
          </a:r>
          <a:endParaRPr lang="fr-FR" sz="1050" b="1">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1</xdr:col>
      <xdr:colOff>121162</xdr:colOff>
      <xdr:row>32</xdr:row>
      <xdr:rowOff>28427</xdr:rowOff>
    </xdr:from>
    <xdr:to>
      <xdr:col>2</xdr:col>
      <xdr:colOff>515470</xdr:colOff>
      <xdr:row>33</xdr:row>
      <xdr:rowOff>0</xdr:rowOff>
    </xdr:to>
    <xdr:cxnSp macro="">
      <xdr:nvCxnSpPr>
        <xdr:cNvPr id="10" name="Connecteur : en angle 9">
          <a:extLst>
            <a:ext uri="{FF2B5EF4-FFF2-40B4-BE49-F238E27FC236}">
              <a16:creationId xmlns:a16="http://schemas.microsoft.com/office/drawing/2014/main" id="{00000000-0008-0000-0100-00000A000000}"/>
            </a:ext>
          </a:extLst>
        </xdr:cNvPr>
        <xdr:cNvCxnSpPr>
          <a:stCxn id="8" idx="2"/>
        </xdr:cNvCxnSpPr>
      </xdr:nvCxnSpPr>
      <xdr:spPr>
        <a:xfrm rot="16200000" flipH="1">
          <a:off x="1682839" y="8910633"/>
          <a:ext cx="195690" cy="1369220"/>
        </a:xfrm>
        <a:prstGeom prst="bentConnector2">
          <a:avLst/>
        </a:prstGeom>
        <a:ln w="9525">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xdr:col>
          <xdr:colOff>685800</xdr:colOff>
          <xdr:row>56</xdr:row>
          <xdr:rowOff>38100</xdr:rowOff>
        </xdr:from>
        <xdr:to>
          <xdr:col>4</xdr:col>
          <xdr:colOff>876300</xdr:colOff>
          <xdr:row>56</xdr:row>
          <xdr:rowOff>285750</xdr:rowOff>
        </xdr:to>
        <xdr:sp macro="" textlink="">
          <xdr:nvSpPr>
            <xdr:cNvPr id="2054" name="Spinner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57</xdr:row>
          <xdr:rowOff>38100</xdr:rowOff>
        </xdr:from>
        <xdr:to>
          <xdr:col>4</xdr:col>
          <xdr:colOff>876300</xdr:colOff>
          <xdr:row>57</xdr:row>
          <xdr:rowOff>285750</xdr:rowOff>
        </xdr:to>
        <xdr:sp macro="" textlink="">
          <xdr:nvSpPr>
            <xdr:cNvPr id="2055" name="Spinner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57</xdr:row>
          <xdr:rowOff>38100</xdr:rowOff>
        </xdr:from>
        <xdr:to>
          <xdr:col>4</xdr:col>
          <xdr:colOff>876300</xdr:colOff>
          <xdr:row>57</xdr:row>
          <xdr:rowOff>285750</xdr:rowOff>
        </xdr:to>
        <xdr:sp macro="" textlink="">
          <xdr:nvSpPr>
            <xdr:cNvPr id="2056" name="Spinner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58</xdr:row>
          <xdr:rowOff>38100</xdr:rowOff>
        </xdr:from>
        <xdr:to>
          <xdr:col>4</xdr:col>
          <xdr:colOff>876300</xdr:colOff>
          <xdr:row>58</xdr:row>
          <xdr:rowOff>285750</xdr:rowOff>
        </xdr:to>
        <xdr:sp macro="" textlink="">
          <xdr:nvSpPr>
            <xdr:cNvPr id="2057" name="Spinner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58</xdr:row>
          <xdr:rowOff>38100</xdr:rowOff>
        </xdr:from>
        <xdr:to>
          <xdr:col>4</xdr:col>
          <xdr:colOff>876300</xdr:colOff>
          <xdr:row>58</xdr:row>
          <xdr:rowOff>285750</xdr:rowOff>
        </xdr:to>
        <xdr:sp macro="" textlink="">
          <xdr:nvSpPr>
            <xdr:cNvPr id="2058" name="Spinner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56</xdr:row>
          <xdr:rowOff>38100</xdr:rowOff>
        </xdr:from>
        <xdr:to>
          <xdr:col>9</xdr:col>
          <xdr:colOff>876300</xdr:colOff>
          <xdr:row>56</xdr:row>
          <xdr:rowOff>285750</xdr:rowOff>
        </xdr:to>
        <xdr:sp macro="" textlink="">
          <xdr:nvSpPr>
            <xdr:cNvPr id="2059" name="Spinner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57</xdr:row>
          <xdr:rowOff>38100</xdr:rowOff>
        </xdr:from>
        <xdr:to>
          <xdr:col>9</xdr:col>
          <xdr:colOff>876300</xdr:colOff>
          <xdr:row>57</xdr:row>
          <xdr:rowOff>285750</xdr:rowOff>
        </xdr:to>
        <xdr:sp macro="" textlink="">
          <xdr:nvSpPr>
            <xdr:cNvPr id="2060" name="Spinner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57</xdr:row>
          <xdr:rowOff>38100</xdr:rowOff>
        </xdr:from>
        <xdr:to>
          <xdr:col>9</xdr:col>
          <xdr:colOff>876300</xdr:colOff>
          <xdr:row>57</xdr:row>
          <xdr:rowOff>285750</xdr:rowOff>
        </xdr:to>
        <xdr:sp macro="" textlink="">
          <xdr:nvSpPr>
            <xdr:cNvPr id="2061" name="Spinner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62</xdr:row>
          <xdr:rowOff>38100</xdr:rowOff>
        </xdr:from>
        <xdr:to>
          <xdr:col>4</xdr:col>
          <xdr:colOff>876300</xdr:colOff>
          <xdr:row>62</xdr:row>
          <xdr:rowOff>285750</xdr:rowOff>
        </xdr:to>
        <xdr:sp macro="" textlink="">
          <xdr:nvSpPr>
            <xdr:cNvPr id="2062" name="Spinner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63</xdr:row>
          <xdr:rowOff>38100</xdr:rowOff>
        </xdr:from>
        <xdr:to>
          <xdr:col>4</xdr:col>
          <xdr:colOff>876300</xdr:colOff>
          <xdr:row>63</xdr:row>
          <xdr:rowOff>285750</xdr:rowOff>
        </xdr:to>
        <xdr:sp macro="" textlink="">
          <xdr:nvSpPr>
            <xdr:cNvPr id="2063" name="Spinner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63</xdr:row>
          <xdr:rowOff>38100</xdr:rowOff>
        </xdr:from>
        <xdr:to>
          <xdr:col>4</xdr:col>
          <xdr:colOff>876300</xdr:colOff>
          <xdr:row>63</xdr:row>
          <xdr:rowOff>285750</xdr:rowOff>
        </xdr:to>
        <xdr:sp macro="" textlink="">
          <xdr:nvSpPr>
            <xdr:cNvPr id="2064" name="Spinner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64</xdr:row>
          <xdr:rowOff>38100</xdr:rowOff>
        </xdr:from>
        <xdr:to>
          <xdr:col>4</xdr:col>
          <xdr:colOff>876300</xdr:colOff>
          <xdr:row>64</xdr:row>
          <xdr:rowOff>285750</xdr:rowOff>
        </xdr:to>
        <xdr:sp macro="" textlink="">
          <xdr:nvSpPr>
            <xdr:cNvPr id="2065" name="Spinner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685800</xdr:colOff>
          <xdr:row>64</xdr:row>
          <xdr:rowOff>38100</xdr:rowOff>
        </xdr:from>
        <xdr:to>
          <xdr:col>4</xdr:col>
          <xdr:colOff>876300</xdr:colOff>
          <xdr:row>64</xdr:row>
          <xdr:rowOff>285750</xdr:rowOff>
        </xdr:to>
        <xdr:sp macro="" textlink="">
          <xdr:nvSpPr>
            <xdr:cNvPr id="2066" name="Spinner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62</xdr:row>
          <xdr:rowOff>38100</xdr:rowOff>
        </xdr:from>
        <xdr:to>
          <xdr:col>9</xdr:col>
          <xdr:colOff>876300</xdr:colOff>
          <xdr:row>62</xdr:row>
          <xdr:rowOff>285750</xdr:rowOff>
        </xdr:to>
        <xdr:sp macro="" textlink="">
          <xdr:nvSpPr>
            <xdr:cNvPr id="2067" name="Spinner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64</xdr:row>
          <xdr:rowOff>38100</xdr:rowOff>
        </xdr:from>
        <xdr:to>
          <xdr:col>9</xdr:col>
          <xdr:colOff>876300</xdr:colOff>
          <xdr:row>64</xdr:row>
          <xdr:rowOff>285750</xdr:rowOff>
        </xdr:to>
        <xdr:sp macro="" textlink="">
          <xdr:nvSpPr>
            <xdr:cNvPr id="2068" name="Spinner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64</xdr:row>
          <xdr:rowOff>38100</xdr:rowOff>
        </xdr:from>
        <xdr:to>
          <xdr:col>9</xdr:col>
          <xdr:colOff>876300</xdr:colOff>
          <xdr:row>64</xdr:row>
          <xdr:rowOff>285750</xdr:rowOff>
        </xdr:to>
        <xdr:sp macro="" textlink="">
          <xdr:nvSpPr>
            <xdr:cNvPr id="2069" name="Spinner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685800</xdr:colOff>
          <xdr:row>63</xdr:row>
          <xdr:rowOff>38100</xdr:rowOff>
        </xdr:from>
        <xdr:to>
          <xdr:col>9</xdr:col>
          <xdr:colOff>876300</xdr:colOff>
          <xdr:row>63</xdr:row>
          <xdr:rowOff>285750</xdr:rowOff>
        </xdr:to>
        <xdr:sp macro="" textlink="">
          <xdr:nvSpPr>
            <xdr:cNvPr id="2070" name="Spinner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857250</xdr:colOff>
      <xdr:row>8</xdr:row>
      <xdr:rowOff>160018</xdr:rowOff>
    </xdr:from>
    <xdr:to>
      <xdr:col>5</xdr:col>
      <xdr:colOff>447675</xdr:colOff>
      <xdr:row>21</xdr:row>
      <xdr:rowOff>207643</xdr:rowOff>
    </xdr:to>
    <xdr:pic>
      <xdr:nvPicPr>
        <xdr:cNvPr id="90" name="Image 89">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1988818"/>
          <a:ext cx="4114800"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876300</xdr:colOff>
      <xdr:row>156</xdr:row>
      <xdr:rowOff>11900</xdr:rowOff>
    </xdr:from>
    <xdr:to>
      <xdr:col>5</xdr:col>
      <xdr:colOff>466725</xdr:colOff>
      <xdr:row>183</xdr:row>
      <xdr:rowOff>145059</xdr:rowOff>
    </xdr:to>
    <xdr:grpSp>
      <xdr:nvGrpSpPr>
        <xdr:cNvPr id="80" name="Groupe 79">
          <a:extLst>
            <a:ext uri="{FF2B5EF4-FFF2-40B4-BE49-F238E27FC236}">
              <a16:creationId xmlns:a16="http://schemas.microsoft.com/office/drawing/2014/main" id="{00000000-0008-0000-0200-000050000000}"/>
            </a:ext>
          </a:extLst>
        </xdr:cNvPr>
        <xdr:cNvGrpSpPr/>
      </xdr:nvGrpSpPr>
      <xdr:grpSpPr>
        <a:xfrm>
          <a:off x="876300" y="35844950"/>
          <a:ext cx="4114800" cy="6305359"/>
          <a:chOff x="876300" y="35844950"/>
          <a:chExt cx="4114800" cy="6305359"/>
        </a:xfrm>
      </xdr:grpSpPr>
      <xdr:pic>
        <xdr:nvPicPr>
          <xdr:cNvPr id="2" name="Imag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5844950"/>
            <a:ext cx="4114800" cy="30194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 name="Groupe 2">
            <a:extLst>
              <a:ext uri="{FF2B5EF4-FFF2-40B4-BE49-F238E27FC236}">
                <a16:creationId xmlns:a16="http://schemas.microsoft.com/office/drawing/2014/main" id="{00000000-0008-0000-0200-000003000000}"/>
              </a:ext>
            </a:extLst>
          </xdr:cNvPr>
          <xdr:cNvGrpSpPr/>
        </xdr:nvGrpSpPr>
        <xdr:grpSpPr>
          <a:xfrm>
            <a:off x="904875" y="36730772"/>
            <a:ext cx="3534271" cy="5419537"/>
            <a:chOff x="392206" y="58814746"/>
            <a:chExt cx="3888882" cy="5315902"/>
          </a:xfrm>
        </xdr:grpSpPr>
        <xdr:sp macro="" textlink="">
          <xdr:nvSpPr>
            <xdr:cNvPr id="5" name="Ellipse 4">
              <a:extLst>
                <a:ext uri="{FF2B5EF4-FFF2-40B4-BE49-F238E27FC236}">
                  <a16:creationId xmlns:a16="http://schemas.microsoft.com/office/drawing/2014/main" id="{00000000-0008-0000-0200-000005000000}"/>
                </a:ext>
              </a:extLst>
            </xdr:cNvPr>
            <xdr:cNvSpPr/>
          </xdr:nvSpPr>
          <xdr:spPr>
            <a:xfrm>
              <a:off x="3813088" y="58814746"/>
              <a:ext cx="468000" cy="459036"/>
            </a:xfrm>
            <a:prstGeom prst="ellipse">
              <a:avLst/>
            </a:prstGeom>
            <a:solidFill>
              <a:srgbClr val="8BC145">
                <a:lumMod val="60000"/>
                <a:lumOff val="40000"/>
              </a:srgbClr>
            </a:solidFill>
            <a:ln w="19050" cap="flat" cmpd="sng" algn="ctr">
              <a:solidFill>
                <a:srgbClr val="1D6FA9"/>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457200"/>
              <a:endParaRPr lang="fr-FR" kern="0">
                <a:solidFill>
                  <a:prstClr val="white"/>
                </a:solidFill>
                <a:latin typeface="Calibri" panose="020F0502020204030204"/>
              </a:endParaRPr>
            </a:p>
          </xdr:txBody>
        </xdr:sp>
        <xdr:cxnSp macro="">
          <xdr:nvCxnSpPr>
            <xdr:cNvPr id="6" name="Connecteur droit 5">
              <a:extLst>
                <a:ext uri="{FF2B5EF4-FFF2-40B4-BE49-F238E27FC236}">
                  <a16:creationId xmlns:a16="http://schemas.microsoft.com/office/drawing/2014/main" id="{00000000-0008-0000-0200-000006000000}"/>
                </a:ext>
              </a:extLst>
            </xdr:cNvPr>
            <xdr:cNvCxnSpPr>
              <a:cxnSpLocks/>
              <a:endCxn id="5" idx="5"/>
            </xdr:cNvCxnSpPr>
          </xdr:nvCxnSpPr>
          <xdr:spPr>
            <a:xfrm flipV="1">
              <a:off x="2557182" y="59206558"/>
              <a:ext cx="1655369" cy="2299169"/>
            </a:xfrm>
            <a:prstGeom prst="line">
              <a:avLst/>
            </a:prstGeom>
            <a:noFill/>
            <a:ln w="6350" cap="flat" cmpd="sng" algn="ctr">
              <a:solidFill>
                <a:srgbClr val="1D6FA9"/>
              </a:solidFill>
              <a:prstDash val="dash"/>
              <a:miter lim="800000"/>
            </a:ln>
            <a:effectLst/>
          </xdr:spPr>
        </xdr:cxnSp>
        <xdr:cxnSp macro="">
          <xdr:nvCxnSpPr>
            <xdr:cNvPr id="7" name="Connecteur droit 6">
              <a:extLst>
                <a:ext uri="{FF2B5EF4-FFF2-40B4-BE49-F238E27FC236}">
                  <a16:creationId xmlns:a16="http://schemas.microsoft.com/office/drawing/2014/main" id="{00000000-0008-0000-0200-000007000000}"/>
                </a:ext>
              </a:extLst>
            </xdr:cNvPr>
            <xdr:cNvCxnSpPr>
              <a:cxnSpLocks/>
              <a:endCxn id="5" idx="1"/>
            </xdr:cNvCxnSpPr>
          </xdr:nvCxnSpPr>
          <xdr:spPr>
            <a:xfrm flipV="1">
              <a:off x="897031" y="58881970"/>
              <a:ext cx="2984594" cy="2452306"/>
            </a:xfrm>
            <a:prstGeom prst="line">
              <a:avLst/>
            </a:prstGeom>
            <a:noFill/>
            <a:ln w="6350" cap="flat" cmpd="sng" algn="ctr">
              <a:solidFill>
                <a:srgbClr val="1D6FA9"/>
              </a:solidFill>
              <a:prstDash val="dash"/>
              <a:miter lim="800000"/>
            </a:ln>
            <a:effectLst/>
          </xdr:spPr>
        </xdr:cxnSp>
        <xdr:sp macro="" textlink="">
          <xdr:nvSpPr>
            <xdr:cNvPr id="8" name="Organigramme : Disque magnétique 7">
              <a:extLst>
                <a:ext uri="{FF2B5EF4-FFF2-40B4-BE49-F238E27FC236}">
                  <a16:creationId xmlns:a16="http://schemas.microsoft.com/office/drawing/2014/main" id="{00000000-0008-0000-0200-000008000000}"/>
                </a:ext>
              </a:extLst>
            </xdr:cNvPr>
            <xdr:cNvSpPr/>
          </xdr:nvSpPr>
          <xdr:spPr>
            <a:xfrm>
              <a:off x="792257" y="61091109"/>
              <a:ext cx="1755401" cy="2636744"/>
            </a:xfrm>
            <a:prstGeom prst="flowChartMagneticDisk">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xnSp macro="">
          <xdr:nvCxnSpPr>
            <xdr:cNvPr id="9" name="Connecteur droit avec flèche 8">
              <a:extLst>
                <a:ext uri="{FF2B5EF4-FFF2-40B4-BE49-F238E27FC236}">
                  <a16:creationId xmlns:a16="http://schemas.microsoft.com/office/drawing/2014/main" id="{00000000-0008-0000-0200-000009000000}"/>
                </a:ext>
              </a:extLst>
            </xdr:cNvPr>
            <xdr:cNvCxnSpPr/>
          </xdr:nvCxnSpPr>
          <xdr:spPr>
            <a:xfrm>
              <a:off x="811306" y="63875771"/>
              <a:ext cx="170777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Connecteur droit avec flèche 9">
              <a:extLst>
                <a:ext uri="{FF2B5EF4-FFF2-40B4-BE49-F238E27FC236}">
                  <a16:creationId xmlns:a16="http://schemas.microsoft.com/office/drawing/2014/main" id="{00000000-0008-0000-0200-00000A000000}"/>
                </a:ext>
              </a:extLst>
            </xdr:cNvPr>
            <xdr:cNvCxnSpPr/>
          </xdr:nvCxnSpPr>
          <xdr:spPr>
            <a:xfrm flipV="1">
              <a:off x="620806" y="61420002"/>
              <a:ext cx="0" cy="211230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ZoneTexte 10">
              <a:extLst>
                <a:ext uri="{FF2B5EF4-FFF2-40B4-BE49-F238E27FC236}">
                  <a16:creationId xmlns:a16="http://schemas.microsoft.com/office/drawing/2014/main" id="{00000000-0008-0000-0200-00000B000000}"/>
                </a:ext>
              </a:extLst>
            </xdr:cNvPr>
            <xdr:cNvSpPr txBox="1"/>
          </xdr:nvSpPr>
          <xdr:spPr>
            <a:xfrm>
              <a:off x="392206" y="62249796"/>
              <a:ext cx="333375" cy="2548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50" b="1">
                  <a:latin typeface="Tahoma" panose="020B0604030504040204" pitchFamily="34" charset="0"/>
                  <a:ea typeface="Tahoma" panose="020B0604030504040204" pitchFamily="34" charset="0"/>
                  <a:cs typeface="Tahoma" panose="020B0604030504040204" pitchFamily="34" charset="0"/>
                </a:rPr>
                <a:t>h</a:t>
              </a:r>
            </a:p>
          </xdr:txBody>
        </xdr:sp>
        <xdr:sp macro="" textlink="">
          <xdr:nvSpPr>
            <xdr:cNvPr id="12" name="ZoneTexte 11">
              <a:extLst>
                <a:ext uri="{FF2B5EF4-FFF2-40B4-BE49-F238E27FC236}">
                  <a16:creationId xmlns:a16="http://schemas.microsoft.com/office/drawing/2014/main" id="{00000000-0008-0000-0200-00000C000000}"/>
                </a:ext>
              </a:extLst>
            </xdr:cNvPr>
            <xdr:cNvSpPr txBox="1"/>
          </xdr:nvSpPr>
          <xdr:spPr>
            <a:xfrm>
              <a:off x="1544731" y="63875770"/>
              <a:ext cx="381000" cy="2548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50" b="1">
                  <a:latin typeface="Tahoma" panose="020B0604030504040204" pitchFamily="34" charset="0"/>
                  <a:ea typeface="Tahoma" panose="020B0604030504040204" pitchFamily="34" charset="0"/>
                  <a:cs typeface="Tahoma" panose="020B0604030504040204" pitchFamily="34" charset="0"/>
                </a:rPr>
                <a:t>D</a:t>
              </a:r>
              <a:endParaRPr lang="fr-FR" sz="1050" b="1" baseline="-2500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3" name="ZoneTexte 12">
              <a:extLst>
                <a:ext uri="{FF2B5EF4-FFF2-40B4-BE49-F238E27FC236}">
                  <a16:creationId xmlns:a16="http://schemas.microsoft.com/office/drawing/2014/main" id="{00000000-0008-0000-0200-00000D000000}"/>
                </a:ext>
              </a:extLst>
            </xdr:cNvPr>
            <xdr:cNvSpPr txBox="1"/>
          </xdr:nvSpPr>
          <xdr:spPr>
            <a:xfrm>
              <a:off x="1506631" y="62411722"/>
              <a:ext cx="381000" cy="2548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50" b="1" baseline="0">
                  <a:latin typeface="Tahoma" panose="020B0604030504040204" pitchFamily="34" charset="0"/>
                  <a:ea typeface="Tahoma" panose="020B0604030504040204" pitchFamily="34" charset="0"/>
                  <a:cs typeface="Tahoma" panose="020B0604030504040204" pitchFamily="34" charset="0"/>
                </a:rPr>
                <a:t>e</a:t>
              </a:r>
              <a:endParaRPr lang="fr-FR" sz="1050" b="1" baseline="-25000">
                <a:latin typeface="Tahoma" panose="020B0604030504040204" pitchFamily="34" charset="0"/>
                <a:ea typeface="Tahoma" panose="020B0604030504040204" pitchFamily="34" charset="0"/>
                <a:cs typeface="Tahoma" panose="020B0604030504040204" pitchFamily="34" charset="0"/>
              </a:endParaRPr>
            </a:p>
          </xdr:txBody>
        </xdr:sp>
      </xdr:grpSp>
    </xdr:grpSp>
    <xdr:clientData/>
  </xdr:twoCellAnchor>
  <xdr:twoCellAnchor>
    <xdr:from>
      <xdr:col>3</xdr:col>
      <xdr:colOff>0</xdr:colOff>
      <xdr:row>193</xdr:row>
      <xdr:rowOff>56029</xdr:rowOff>
    </xdr:from>
    <xdr:to>
      <xdr:col>8</xdr:col>
      <xdr:colOff>1</xdr:colOff>
      <xdr:row>196</xdr:row>
      <xdr:rowOff>156965</xdr:rowOff>
    </xdr:to>
    <xdr:sp macro="" textlink="">
      <xdr:nvSpPr>
        <xdr:cNvPr id="14" name="ZoneTexte 75">
          <a:extLst>
            <a:ext uri="{FF2B5EF4-FFF2-40B4-BE49-F238E27FC236}">
              <a16:creationId xmlns:a16="http://schemas.microsoft.com/office/drawing/2014/main" id="{00000000-0008-0000-0200-00000E000000}"/>
            </a:ext>
          </a:extLst>
        </xdr:cNvPr>
        <xdr:cNvSpPr txBox="1"/>
      </xdr:nvSpPr>
      <xdr:spPr>
        <a:xfrm>
          <a:off x="2714625" y="78151504"/>
          <a:ext cx="4524376" cy="786736"/>
        </a:xfrm>
        <a:prstGeom prst="rect">
          <a:avLst/>
        </a:prstGeom>
        <a:noFill/>
        <a:ln w="19050">
          <a:solidFill>
            <a:srgbClr val="008000"/>
          </a:solid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S</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inf</a:t>
          </a: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 = 3,14 x D x h</a:t>
          </a:r>
        </a:p>
        <a:p>
          <a:pPr algn="ctr"/>
          <a:endParaRPr lang="fr-FR" sz="1100" b="1">
            <a:solidFill>
              <a:srgbClr val="008000"/>
            </a:solidFill>
            <a:latin typeface="Tahoma" panose="020B0604030504040204" pitchFamily="34" charset="0"/>
            <a:ea typeface="Tahoma" panose="020B0604030504040204" pitchFamily="34" charset="0"/>
            <a:cs typeface="Tahoma" panose="020B0604030504040204" pitchFamily="34" charset="0"/>
          </a:endParaRPr>
        </a:p>
        <a:p>
          <a:pPr algn="ct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V</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utile</a:t>
          </a: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 = 3,14 x D² x h x e</a:t>
          </a:r>
        </a:p>
        <a:p>
          <a:pPr algn="ct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          4</a:t>
          </a:r>
        </a:p>
      </xdr:txBody>
    </xdr:sp>
    <xdr:clientData/>
  </xdr:twoCellAnchor>
  <xdr:oneCellAnchor>
    <xdr:from>
      <xdr:col>7</xdr:col>
      <xdr:colOff>50427</xdr:colOff>
      <xdr:row>156</xdr:row>
      <xdr:rowOff>158563</xdr:rowOff>
    </xdr:from>
    <xdr:ext cx="2509558" cy="2687731"/>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2"/>
        <a:srcRect b="3302"/>
        <a:stretch/>
      </xdr:blipFill>
      <xdr:spPr>
        <a:xfrm>
          <a:off x="6384552" y="69614863"/>
          <a:ext cx="2509558" cy="2687731"/>
        </a:xfrm>
        <a:prstGeom prst="rect">
          <a:avLst/>
        </a:prstGeom>
      </xdr:spPr>
    </xdr:pic>
    <xdr:clientData/>
  </xdr:oneCellAnchor>
  <xdr:oneCellAnchor>
    <xdr:from>
      <xdr:col>7</xdr:col>
      <xdr:colOff>56669</xdr:colOff>
      <xdr:row>172</xdr:row>
      <xdr:rowOff>117100</xdr:rowOff>
    </xdr:from>
    <xdr:ext cx="2456251" cy="2933700"/>
    <xdr:pic>
      <xdr:nvPicPr>
        <xdr:cNvPr id="16" name="Image 15">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3"/>
        <a:srcRect b="1445"/>
        <a:stretch/>
      </xdr:blipFill>
      <xdr:spPr>
        <a:xfrm>
          <a:off x="6390794" y="73231000"/>
          <a:ext cx="2456251" cy="2933700"/>
        </a:xfrm>
        <a:prstGeom prst="rect">
          <a:avLst/>
        </a:prstGeom>
      </xdr:spPr>
    </xdr:pic>
    <xdr:clientData/>
  </xdr:oneCellAnchor>
  <xdr:twoCellAnchor>
    <xdr:from>
      <xdr:col>4</xdr:col>
      <xdr:colOff>332974</xdr:colOff>
      <xdr:row>38</xdr:row>
      <xdr:rowOff>209713</xdr:rowOff>
    </xdr:from>
    <xdr:to>
      <xdr:col>6</xdr:col>
      <xdr:colOff>634734</xdr:colOff>
      <xdr:row>42</xdr:row>
      <xdr:rowOff>75641</xdr:rowOff>
    </xdr:to>
    <xdr:sp macro="" textlink="">
      <xdr:nvSpPr>
        <xdr:cNvPr id="17" name="ZoneTexte 75">
          <a:extLst>
            <a:ext uri="{FF2B5EF4-FFF2-40B4-BE49-F238E27FC236}">
              <a16:creationId xmlns:a16="http://schemas.microsoft.com/office/drawing/2014/main" id="{00000000-0008-0000-0200-000011000000}"/>
            </a:ext>
          </a:extLst>
        </xdr:cNvPr>
        <xdr:cNvSpPr txBox="1"/>
      </xdr:nvSpPr>
      <xdr:spPr>
        <a:xfrm>
          <a:off x="3952474" y="42519763"/>
          <a:ext cx="2111510" cy="780328"/>
        </a:xfrm>
        <a:prstGeom prst="rect">
          <a:avLst/>
        </a:prstGeom>
        <a:noFill/>
        <a:ln w="19050">
          <a:solidFill>
            <a:srgbClr val="008000"/>
          </a:solid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S</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inf</a:t>
          </a: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 = l</a:t>
          </a: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x L</a:t>
          </a:r>
        </a:p>
        <a:p>
          <a:pPr algn="ctr"/>
          <a:endPar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endParaRPr>
        </a:p>
        <a:p>
          <a:pPr algn="ct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V</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utile</a:t>
          </a: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 (h x Lx l)</a:t>
          </a:r>
        </a:p>
        <a:p>
          <a:pPr algn="ct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2</a:t>
          </a:r>
          <a:endParaRPr lang="fr-FR" sz="1100" b="1">
            <a:solidFill>
              <a:srgbClr val="008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6</xdr:col>
      <xdr:colOff>19050</xdr:colOff>
      <xdr:row>23</xdr:row>
      <xdr:rowOff>144897</xdr:rowOff>
    </xdr:from>
    <xdr:ext cx="3456000" cy="2637547"/>
    <xdr:pic>
      <xdr:nvPicPr>
        <xdr:cNvPr id="18" name="Imag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8300" y="39025947"/>
          <a:ext cx="3456000" cy="2637547"/>
        </a:xfrm>
        <a:prstGeom prst="rect">
          <a:avLst/>
        </a:prstGeom>
        <a:noFill/>
        <a:ln>
          <a:noFill/>
        </a:ln>
      </xdr:spPr>
    </xdr:pic>
    <xdr:clientData/>
  </xdr:oneCellAnchor>
  <xdr:oneCellAnchor>
    <xdr:from>
      <xdr:col>6</xdr:col>
      <xdr:colOff>19367</xdr:colOff>
      <xdr:row>9</xdr:row>
      <xdr:rowOff>84604</xdr:rowOff>
    </xdr:from>
    <xdr:ext cx="3456000" cy="2703735"/>
    <xdr:pic>
      <xdr:nvPicPr>
        <xdr:cNvPr id="19" name="Imag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448617" y="35765254"/>
          <a:ext cx="3456000" cy="2703735"/>
        </a:xfrm>
        <a:prstGeom prst="rect">
          <a:avLst/>
        </a:prstGeom>
      </xdr:spPr>
    </xdr:pic>
    <xdr:clientData/>
  </xdr:oneCellAnchor>
  <xdr:twoCellAnchor>
    <xdr:from>
      <xdr:col>1</xdr:col>
      <xdr:colOff>0</xdr:colOff>
      <xdr:row>24</xdr:row>
      <xdr:rowOff>25607</xdr:rowOff>
    </xdr:from>
    <xdr:to>
      <xdr:col>4</xdr:col>
      <xdr:colOff>316930</xdr:colOff>
      <xdr:row>36</xdr:row>
      <xdr:rowOff>124663</xdr:rowOff>
    </xdr:to>
    <xdr:pic>
      <xdr:nvPicPr>
        <xdr:cNvPr id="22" name="Imag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904875" y="5512007"/>
          <a:ext cx="3031555" cy="2842256"/>
        </a:xfrm>
        <a:prstGeom prst="rect">
          <a:avLst/>
        </a:prstGeom>
      </xdr:spPr>
    </xdr:pic>
    <xdr:clientData/>
  </xdr:twoCellAnchor>
  <xdr:twoCellAnchor>
    <xdr:from>
      <xdr:col>4</xdr:col>
      <xdr:colOff>247591</xdr:colOff>
      <xdr:row>11</xdr:row>
      <xdr:rowOff>188591</xdr:rowOff>
    </xdr:from>
    <xdr:to>
      <xdr:col>5</xdr:col>
      <xdr:colOff>27126</xdr:colOff>
      <xdr:row>14</xdr:row>
      <xdr:rowOff>71142</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flipH="1">
          <a:off x="3867091" y="2703191"/>
          <a:ext cx="684410" cy="568351"/>
        </a:xfrm>
        <a:prstGeom prst="rec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1</xdr:col>
      <xdr:colOff>51963</xdr:colOff>
      <xdr:row>11</xdr:row>
      <xdr:rowOff>190498</xdr:rowOff>
    </xdr:from>
    <xdr:to>
      <xdr:col>4</xdr:col>
      <xdr:colOff>238125</xdr:colOff>
      <xdr:row>24</xdr:row>
      <xdr:rowOff>39721</xdr:rowOff>
    </xdr:to>
    <xdr:cxnSp macro="">
      <xdr:nvCxnSpPr>
        <xdr:cNvPr id="24" name="Connecteur droit 23">
          <a:extLst>
            <a:ext uri="{FF2B5EF4-FFF2-40B4-BE49-F238E27FC236}">
              <a16:creationId xmlns:a16="http://schemas.microsoft.com/office/drawing/2014/main" id="{00000000-0008-0000-0200-000018000000}"/>
            </a:ext>
          </a:extLst>
        </xdr:cNvPr>
        <xdr:cNvCxnSpPr>
          <a:cxnSpLocks/>
        </xdr:cNvCxnSpPr>
      </xdr:nvCxnSpPr>
      <xdr:spPr>
        <a:xfrm flipV="1">
          <a:off x="956838" y="2705098"/>
          <a:ext cx="2900787" cy="2821023"/>
        </a:xfrm>
        <a:prstGeom prst="line">
          <a:avLst/>
        </a:prstGeom>
        <a:ln>
          <a:solidFill>
            <a:schemeClr val="accent1"/>
          </a:solidFill>
          <a:prstDash val="dash"/>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3</xdr:col>
      <xdr:colOff>66675</xdr:colOff>
      <xdr:row>11</xdr:row>
      <xdr:rowOff>180972</xdr:rowOff>
    </xdr:from>
    <xdr:to>
      <xdr:col>5</xdr:col>
      <xdr:colOff>28575</xdr:colOff>
      <xdr:row>24</xdr:row>
      <xdr:rowOff>57147</xdr:rowOff>
    </xdr:to>
    <xdr:cxnSp macro="">
      <xdr:nvCxnSpPr>
        <xdr:cNvPr id="25" name="Connecteur droit 24">
          <a:extLst>
            <a:ext uri="{FF2B5EF4-FFF2-40B4-BE49-F238E27FC236}">
              <a16:creationId xmlns:a16="http://schemas.microsoft.com/office/drawing/2014/main" id="{00000000-0008-0000-0200-000019000000}"/>
            </a:ext>
          </a:extLst>
        </xdr:cNvPr>
        <xdr:cNvCxnSpPr>
          <a:cxnSpLocks/>
        </xdr:cNvCxnSpPr>
      </xdr:nvCxnSpPr>
      <xdr:spPr>
        <a:xfrm flipV="1">
          <a:off x="2781300" y="2695572"/>
          <a:ext cx="1771650" cy="2847975"/>
        </a:xfrm>
        <a:prstGeom prst="line">
          <a:avLst/>
        </a:prstGeom>
        <a:ln>
          <a:solidFill>
            <a:schemeClr val="accent1"/>
          </a:solidFill>
          <a:prstDash val="dash"/>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3</xdr:col>
      <xdr:colOff>599592</xdr:colOff>
      <xdr:row>119</xdr:row>
      <xdr:rowOff>169850</xdr:rowOff>
    </xdr:from>
    <xdr:to>
      <xdr:col>7</xdr:col>
      <xdr:colOff>172570</xdr:colOff>
      <xdr:row>123</xdr:row>
      <xdr:rowOff>75641</xdr:rowOff>
    </xdr:to>
    <xdr:sp macro="" textlink="">
      <xdr:nvSpPr>
        <xdr:cNvPr id="26" name="ZoneTexte 75">
          <a:extLst>
            <a:ext uri="{FF2B5EF4-FFF2-40B4-BE49-F238E27FC236}">
              <a16:creationId xmlns:a16="http://schemas.microsoft.com/office/drawing/2014/main" id="{00000000-0008-0000-0200-00001A000000}"/>
            </a:ext>
          </a:extLst>
        </xdr:cNvPr>
        <xdr:cNvSpPr txBox="1"/>
      </xdr:nvSpPr>
      <xdr:spPr>
        <a:xfrm>
          <a:off x="3314217" y="61167950"/>
          <a:ext cx="3192478" cy="820191"/>
        </a:xfrm>
        <a:prstGeom prst="rect">
          <a:avLst/>
        </a:prstGeom>
        <a:noFill/>
        <a:ln w="19050">
          <a:solidFill>
            <a:srgbClr val="008000"/>
          </a:solid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S</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inf</a:t>
          </a: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 = a</a:t>
          </a: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x L</a:t>
          </a:r>
        </a:p>
        <a:p>
          <a:pPr algn="ctr"/>
          <a:endPar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endParaRPr>
        </a:p>
        <a:p>
          <a:pPr algn="ct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V</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utile</a:t>
          </a: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 (a+b) x h x L</a:t>
          </a:r>
        </a:p>
        <a:p>
          <a:pPr algn="ct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2</a:t>
          </a:r>
          <a:endParaRPr lang="fr-FR" sz="1100" b="1">
            <a:solidFill>
              <a:srgbClr val="008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5</xdr:col>
      <xdr:colOff>96370</xdr:colOff>
      <xdr:row>122</xdr:row>
      <xdr:rowOff>53790</xdr:rowOff>
    </xdr:from>
    <xdr:to>
      <xdr:col>6</xdr:col>
      <xdr:colOff>343461</xdr:colOff>
      <xdr:row>122</xdr:row>
      <xdr:rowOff>53790</xdr:rowOff>
    </xdr:to>
    <xdr:cxnSp macro="">
      <xdr:nvCxnSpPr>
        <xdr:cNvPr id="27" name="Connecteur droit 26">
          <a:extLst>
            <a:ext uri="{FF2B5EF4-FFF2-40B4-BE49-F238E27FC236}">
              <a16:creationId xmlns:a16="http://schemas.microsoft.com/office/drawing/2014/main" id="{00000000-0008-0000-0200-00001B000000}"/>
            </a:ext>
          </a:extLst>
        </xdr:cNvPr>
        <xdr:cNvCxnSpPr/>
      </xdr:nvCxnSpPr>
      <xdr:spPr>
        <a:xfrm>
          <a:off x="4620745" y="61737690"/>
          <a:ext cx="1151966" cy="0"/>
        </a:xfrm>
        <a:prstGeom prst="line">
          <a:avLst/>
        </a:prstGeom>
        <a:ln>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353546</xdr:colOff>
      <xdr:row>41</xdr:row>
      <xdr:rowOff>99736</xdr:rowOff>
    </xdr:from>
    <xdr:to>
      <xdr:col>6</xdr:col>
      <xdr:colOff>277346</xdr:colOff>
      <xdr:row>41</xdr:row>
      <xdr:rowOff>99736</xdr:rowOff>
    </xdr:to>
    <xdr:cxnSp macro="">
      <xdr:nvCxnSpPr>
        <xdr:cNvPr id="28" name="Connecteur droit 27">
          <a:extLst>
            <a:ext uri="{FF2B5EF4-FFF2-40B4-BE49-F238E27FC236}">
              <a16:creationId xmlns:a16="http://schemas.microsoft.com/office/drawing/2014/main" id="{00000000-0008-0000-0200-00001C000000}"/>
            </a:ext>
          </a:extLst>
        </xdr:cNvPr>
        <xdr:cNvCxnSpPr/>
      </xdr:nvCxnSpPr>
      <xdr:spPr>
        <a:xfrm>
          <a:off x="4877921" y="43095586"/>
          <a:ext cx="828675" cy="0"/>
        </a:xfrm>
        <a:prstGeom prst="line">
          <a:avLst/>
        </a:prstGeom>
        <a:ln>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209709</xdr:colOff>
      <xdr:row>265</xdr:row>
      <xdr:rowOff>75242</xdr:rowOff>
    </xdr:from>
    <xdr:to>
      <xdr:col>6</xdr:col>
      <xdr:colOff>511469</xdr:colOff>
      <xdr:row>268</xdr:row>
      <xdr:rowOff>78443</xdr:rowOff>
    </xdr:to>
    <xdr:sp macro="" textlink="">
      <xdr:nvSpPr>
        <xdr:cNvPr id="29" name="ZoneTexte 75">
          <a:extLst>
            <a:ext uri="{FF2B5EF4-FFF2-40B4-BE49-F238E27FC236}">
              <a16:creationId xmlns:a16="http://schemas.microsoft.com/office/drawing/2014/main" id="{00000000-0008-0000-0200-00001D000000}"/>
            </a:ext>
          </a:extLst>
        </xdr:cNvPr>
        <xdr:cNvSpPr txBox="1"/>
      </xdr:nvSpPr>
      <xdr:spPr>
        <a:xfrm>
          <a:off x="3829209" y="94982342"/>
          <a:ext cx="2111510" cy="689001"/>
        </a:xfrm>
        <a:prstGeom prst="rect">
          <a:avLst/>
        </a:prstGeom>
        <a:noFill/>
        <a:ln w="19050">
          <a:solidFill>
            <a:srgbClr val="008000"/>
          </a:solid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S</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inf</a:t>
          </a:r>
          <a:r>
            <a:rPr lang="fr-FR" sz="1100" b="1">
              <a:solidFill>
                <a:srgbClr val="008000"/>
              </a:solidFill>
              <a:latin typeface="Tahoma" panose="020B0604030504040204" pitchFamily="34" charset="0"/>
              <a:ea typeface="Tahoma" panose="020B0604030504040204" pitchFamily="34" charset="0"/>
              <a:cs typeface="Tahoma" panose="020B0604030504040204" pitchFamily="34" charset="0"/>
            </a:rPr>
            <a:t> = l</a:t>
          </a: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x L</a:t>
          </a:r>
        </a:p>
        <a:p>
          <a:pPr algn="ctr"/>
          <a:endPar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endParaRPr>
        </a:p>
        <a:p>
          <a:pPr algn="ct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V</a:t>
          </a:r>
          <a:r>
            <a:rPr lang="fr-FR" sz="1100" b="1" baseline="-25000">
              <a:solidFill>
                <a:srgbClr val="008000"/>
              </a:solidFill>
              <a:latin typeface="Tahoma" panose="020B0604030504040204" pitchFamily="34" charset="0"/>
              <a:ea typeface="Tahoma" panose="020B0604030504040204" pitchFamily="34" charset="0"/>
              <a:cs typeface="Tahoma" panose="020B0604030504040204" pitchFamily="34" charset="0"/>
            </a:rPr>
            <a:t>utile</a:t>
          </a:r>
          <a:r>
            <a:rPr lang="fr-FR" sz="1100" b="1" baseline="0">
              <a:solidFill>
                <a:srgbClr val="008000"/>
              </a:solidFill>
              <a:latin typeface="Tahoma" panose="020B0604030504040204" pitchFamily="34" charset="0"/>
              <a:ea typeface="Tahoma" panose="020B0604030504040204" pitchFamily="34" charset="0"/>
              <a:cs typeface="Tahoma" panose="020B0604030504040204" pitchFamily="34" charset="0"/>
            </a:rPr>
            <a:t> = h x L x l x e</a:t>
          </a:r>
        </a:p>
      </xdr:txBody>
    </xdr:sp>
    <xdr:clientData/>
  </xdr:twoCellAnchor>
  <xdr:oneCellAnchor>
    <xdr:from>
      <xdr:col>6</xdr:col>
      <xdr:colOff>275664</xdr:colOff>
      <xdr:row>97</xdr:row>
      <xdr:rowOff>50987</xdr:rowOff>
    </xdr:from>
    <xdr:ext cx="3412800" cy="2599527"/>
    <xdr:pic>
      <xdr:nvPicPr>
        <xdr:cNvPr id="30" name="Imag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bwMode="auto">
        <a:xfrm>
          <a:off x="5704914" y="56019887"/>
          <a:ext cx="3412800" cy="2599527"/>
        </a:xfrm>
        <a:prstGeom prst="rect">
          <a:avLst/>
        </a:prstGeom>
        <a:noFill/>
        <a:ln>
          <a:noFill/>
        </a:ln>
      </xdr:spPr>
    </xdr:pic>
    <xdr:clientData/>
  </xdr:oneCellAnchor>
  <xdr:twoCellAnchor>
    <xdr:from>
      <xdr:col>1</xdr:col>
      <xdr:colOff>309504</xdr:colOff>
      <xdr:row>231</xdr:row>
      <xdr:rowOff>188484</xdr:rowOff>
    </xdr:from>
    <xdr:to>
      <xdr:col>5</xdr:col>
      <xdr:colOff>890529</xdr:colOff>
      <xdr:row>253</xdr:row>
      <xdr:rowOff>94694</xdr:rowOff>
    </xdr:to>
    <xdr:grpSp>
      <xdr:nvGrpSpPr>
        <xdr:cNvPr id="84" name="Groupe 83">
          <a:extLst>
            <a:ext uri="{FF2B5EF4-FFF2-40B4-BE49-F238E27FC236}">
              <a16:creationId xmlns:a16="http://schemas.microsoft.com/office/drawing/2014/main" id="{00000000-0008-0000-0200-000054000000}"/>
            </a:ext>
          </a:extLst>
        </xdr:cNvPr>
        <xdr:cNvGrpSpPr/>
      </xdr:nvGrpSpPr>
      <xdr:grpSpPr>
        <a:xfrm>
          <a:off x="1214379" y="53347509"/>
          <a:ext cx="4200525" cy="4935410"/>
          <a:chOff x="1214379" y="53347509"/>
          <a:chExt cx="4200525" cy="4935410"/>
        </a:xfrm>
      </xdr:grpSpPr>
      <xdr:pic>
        <xdr:nvPicPr>
          <xdr:cNvPr id="81" name="Image 80">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0104" y="53347509"/>
            <a:ext cx="4114800" cy="30194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1" name="Groupe 30">
            <a:extLst>
              <a:ext uri="{FF2B5EF4-FFF2-40B4-BE49-F238E27FC236}">
                <a16:creationId xmlns:a16="http://schemas.microsoft.com/office/drawing/2014/main" id="{00000000-0008-0000-0200-00001F000000}"/>
              </a:ext>
            </a:extLst>
          </xdr:cNvPr>
          <xdr:cNvGrpSpPr/>
        </xdr:nvGrpSpPr>
        <xdr:grpSpPr>
          <a:xfrm>
            <a:off x="1214379" y="54433360"/>
            <a:ext cx="3875597" cy="3849559"/>
            <a:chOff x="713815" y="45558222"/>
            <a:chExt cx="4059523" cy="3775112"/>
          </a:xfrm>
        </xdr:grpSpPr>
        <xdr:grpSp>
          <xdr:nvGrpSpPr>
            <xdr:cNvPr id="33" name="Groupe 32">
              <a:extLst>
                <a:ext uri="{FF2B5EF4-FFF2-40B4-BE49-F238E27FC236}">
                  <a16:creationId xmlns:a16="http://schemas.microsoft.com/office/drawing/2014/main" id="{00000000-0008-0000-0200-000021000000}"/>
                </a:ext>
              </a:extLst>
            </xdr:cNvPr>
            <xdr:cNvGrpSpPr/>
          </xdr:nvGrpSpPr>
          <xdr:grpSpPr>
            <a:xfrm>
              <a:off x="713815" y="48118920"/>
              <a:ext cx="3499598" cy="1214414"/>
              <a:chOff x="2225652" y="4890414"/>
              <a:chExt cx="1767350" cy="662761"/>
            </a:xfrm>
          </xdr:grpSpPr>
          <xdr:cxnSp macro="">
            <xdr:nvCxnSpPr>
              <xdr:cNvPr id="37" name="Connecteur droit 36">
                <a:extLst>
                  <a:ext uri="{FF2B5EF4-FFF2-40B4-BE49-F238E27FC236}">
                    <a16:creationId xmlns:a16="http://schemas.microsoft.com/office/drawing/2014/main" id="{00000000-0008-0000-0200-000025000000}"/>
                  </a:ext>
                </a:extLst>
              </xdr:cNvPr>
              <xdr:cNvCxnSpPr>
                <a:cxnSpLocks/>
              </xdr:cNvCxnSpPr>
            </xdr:nvCxnSpPr>
            <xdr:spPr>
              <a:xfrm flipV="1">
                <a:off x="2388656" y="5176877"/>
                <a:ext cx="0" cy="372320"/>
              </a:xfrm>
              <a:prstGeom prst="line">
                <a:avLst/>
              </a:prstGeom>
              <a:ln>
                <a:solidFill>
                  <a:schemeClr val="accent1"/>
                </a:solidFill>
                <a:headEnd type="arrow"/>
                <a:tailEnd type="arrow"/>
              </a:ln>
            </xdr:spPr>
            <xdr:style>
              <a:lnRef idx="1">
                <a:schemeClr val="accent4"/>
              </a:lnRef>
              <a:fillRef idx="0">
                <a:schemeClr val="accent4"/>
              </a:fillRef>
              <a:effectRef idx="0">
                <a:schemeClr val="accent4"/>
              </a:effectRef>
              <a:fontRef idx="minor">
                <a:schemeClr val="tx1"/>
              </a:fontRef>
            </xdr:style>
          </xdr:cxnSp>
          <xdr:cxnSp macro="">
            <xdr:nvCxnSpPr>
              <xdr:cNvPr id="38" name="Connecteur droit 37">
                <a:extLst>
                  <a:ext uri="{FF2B5EF4-FFF2-40B4-BE49-F238E27FC236}">
                    <a16:creationId xmlns:a16="http://schemas.microsoft.com/office/drawing/2014/main" id="{00000000-0008-0000-0200-000026000000}"/>
                  </a:ext>
                </a:extLst>
              </xdr:cNvPr>
              <xdr:cNvCxnSpPr>
                <a:cxnSpLocks/>
              </xdr:cNvCxnSpPr>
            </xdr:nvCxnSpPr>
            <xdr:spPr>
              <a:xfrm flipH="1">
                <a:off x="2634539" y="5040391"/>
                <a:ext cx="1358463" cy="0"/>
              </a:xfrm>
              <a:prstGeom prst="line">
                <a:avLst/>
              </a:prstGeom>
              <a:ln>
                <a:solidFill>
                  <a:schemeClr val="accent1"/>
                </a:solidFill>
                <a:headEnd type="arrow"/>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39" name="ZoneTexte 38">
                <a:extLst>
                  <a:ext uri="{FF2B5EF4-FFF2-40B4-BE49-F238E27FC236}">
                    <a16:creationId xmlns:a16="http://schemas.microsoft.com/office/drawing/2014/main" id="{00000000-0008-0000-0200-000027000000}"/>
                  </a:ext>
                </a:extLst>
              </xdr:cNvPr>
              <xdr:cNvSpPr txBox="1"/>
            </xdr:nvSpPr>
            <xdr:spPr>
              <a:xfrm>
                <a:off x="2225652" y="5213740"/>
                <a:ext cx="207801" cy="149491"/>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h</a:t>
                </a:r>
              </a:p>
            </xdr:txBody>
          </xdr:sp>
          <xdr:sp macro="" textlink="">
            <xdr:nvSpPr>
              <xdr:cNvPr id="40" name="ZoneTexte 39">
                <a:extLst>
                  <a:ext uri="{FF2B5EF4-FFF2-40B4-BE49-F238E27FC236}">
                    <a16:creationId xmlns:a16="http://schemas.microsoft.com/office/drawing/2014/main" id="{00000000-0008-0000-0200-000028000000}"/>
                  </a:ext>
                </a:extLst>
              </xdr:cNvPr>
              <xdr:cNvSpPr txBox="1"/>
            </xdr:nvSpPr>
            <xdr:spPr>
              <a:xfrm>
                <a:off x="3217187" y="4890414"/>
                <a:ext cx="242027" cy="276999"/>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L</a:t>
                </a:r>
              </a:p>
            </xdr:txBody>
          </xdr:sp>
          <xdr:sp macro="" textlink="">
            <xdr:nvSpPr>
              <xdr:cNvPr id="41" name="Rectangle 40">
                <a:extLst>
                  <a:ext uri="{FF2B5EF4-FFF2-40B4-BE49-F238E27FC236}">
                    <a16:creationId xmlns:a16="http://schemas.microsoft.com/office/drawing/2014/main" id="{00000000-0008-0000-0200-000029000000}"/>
                  </a:ext>
                </a:extLst>
              </xdr:cNvPr>
              <xdr:cNvSpPr/>
            </xdr:nvSpPr>
            <xdr:spPr>
              <a:xfrm>
                <a:off x="2469444" y="5198603"/>
                <a:ext cx="1358464" cy="350492"/>
              </a:xfrm>
              <a:prstGeom prst="rect">
                <a:avLst/>
              </a:prstGeom>
              <a:solidFill>
                <a:schemeClr val="tx2">
                  <a:lumMod val="40000"/>
                  <a:lumOff val="60000"/>
                </a:schemeClr>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sz="1200"/>
              </a:p>
            </xdr:txBody>
          </xdr:sp>
          <xdr:sp macro="" textlink="">
            <xdr:nvSpPr>
              <xdr:cNvPr id="42" name="Rectangle 41">
                <a:extLst>
                  <a:ext uri="{FF2B5EF4-FFF2-40B4-BE49-F238E27FC236}">
                    <a16:creationId xmlns:a16="http://schemas.microsoft.com/office/drawing/2014/main" id="{00000000-0008-0000-0200-00002A000000}"/>
                  </a:ext>
                </a:extLst>
              </xdr:cNvPr>
              <xdr:cNvSpPr/>
            </xdr:nvSpPr>
            <xdr:spPr>
              <a:xfrm>
                <a:off x="2467848" y="5314152"/>
                <a:ext cx="1358464" cy="54506"/>
              </a:xfrm>
              <a:prstGeom prst="rect">
                <a:avLst/>
              </a:prstGeom>
              <a:solidFill>
                <a:schemeClr val="bg2"/>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sz="1200"/>
              </a:p>
            </xdr:txBody>
          </xdr:sp>
          <xdr:cxnSp macro="">
            <xdr:nvCxnSpPr>
              <xdr:cNvPr id="43" name="Connecteur droit 42">
                <a:extLst>
                  <a:ext uri="{FF2B5EF4-FFF2-40B4-BE49-F238E27FC236}">
                    <a16:creationId xmlns:a16="http://schemas.microsoft.com/office/drawing/2014/main" id="{00000000-0008-0000-0200-00002B000000}"/>
                  </a:ext>
                </a:extLst>
              </xdr:cNvPr>
              <xdr:cNvCxnSpPr>
                <a:cxnSpLocks/>
              </xdr:cNvCxnSpPr>
            </xdr:nvCxnSpPr>
            <xdr:spPr>
              <a:xfrm flipV="1">
                <a:off x="2467848" y="5090479"/>
                <a:ext cx="167490" cy="108125"/>
              </a:xfrm>
              <a:prstGeom prst="line">
                <a:avLst/>
              </a:prstGeom>
              <a:ln w="19050">
                <a:solidFill>
                  <a:schemeClr val="accent1"/>
                </a:solidFill>
                <a:prstDash val="solid"/>
              </a:ln>
            </xdr:spPr>
            <xdr:style>
              <a:lnRef idx="1">
                <a:schemeClr val="accent4"/>
              </a:lnRef>
              <a:fillRef idx="0">
                <a:schemeClr val="accent4"/>
              </a:fillRef>
              <a:effectRef idx="0">
                <a:schemeClr val="accent4"/>
              </a:effectRef>
              <a:fontRef idx="minor">
                <a:schemeClr val="tx1"/>
              </a:fontRef>
            </xdr:style>
          </xdr:cxnSp>
          <xdr:cxnSp macro="">
            <xdr:nvCxnSpPr>
              <xdr:cNvPr id="44" name="Connecteur droit 43">
                <a:extLst>
                  <a:ext uri="{FF2B5EF4-FFF2-40B4-BE49-F238E27FC236}">
                    <a16:creationId xmlns:a16="http://schemas.microsoft.com/office/drawing/2014/main" id="{00000000-0008-0000-0200-00002C000000}"/>
                  </a:ext>
                </a:extLst>
              </xdr:cNvPr>
              <xdr:cNvCxnSpPr>
                <a:cxnSpLocks/>
              </xdr:cNvCxnSpPr>
            </xdr:nvCxnSpPr>
            <xdr:spPr>
              <a:xfrm flipV="1">
                <a:off x="3812521" y="5088870"/>
                <a:ext cx="170884" cy="124871"/>
              </a:xfrm>
              <a:prstGeom prst="line">
                <a:avLst/>
              </a:prstGeom>
              <a:ln w="19050">
                <a:solidFill>
                  <a:schemeClr val="accent1"/>
                </a:solidFill>
                <a:prstDash val="solid"/>
              </a:ln>
            </xdr:spPr>
            <xdr:style>
              <a:lnRef idx="1">
                <a:schemeClr val="accent4"/>
              </a:lnRef>
              <a:fillRef idx="0">
                <a:schemeClr val="accent4"/>
              </a:fillRef>
              <a:effectRef idx="0">
                <a:schemeClr val="accent4"/>
              </a:effectRef>
              <a:fontRef idx="minor">
                <a:schemeClr val="tx1"/>
              </a:fontRef>
            </xdr:style>
          </xdr:cxnSp>
          <xdr:cxnSp macro="">
            <xdr:nvCxnSpPr>
              <xdr:cNvPr id="45" name="Connecteur droit 44">
                <a:extLst>
                  <a:ext uri="{FF2B5EF4-FFF2-40B4-BE49-F238E27FC236}">
                    <a16:creationId xmlns:a16="http://schemas.microsoft.com/office/drawing/2014/main" id="{00000000-0008-0000-0200-00002D000000}"/>
                  </a:ext>
                </a:extLst>
              </xdr:cNvPr>
              <xdr:cNvCxnSpPr>
                <a:cxnSpLocks/>
              </xdr:cNvCxnSpPr>
            </xdr:nvCxnSpPr>
            <xdr:spPr>
              <a:xfrm flipV="1">
                <a:off x="3820215" y="5428304"/>
                <a:ext cx="170884" cy="124871"/>
              </a:xfrm>
              <a:prstGeom prst="line">
                <a:avLst/>
              </a:prstGeom>
              <a:ln w="19050">
                <a:solidFill>
                  <a:schemeClr val="accent1"/>
                </a:solidFill>
                <a:prstDash val="solid"/>
              </a:ln>
            </xdr:spPr>
            <xdr:style>
              <a:lnRef idx="1">
                <a:schemeClr val="accent4"/>
              </a:lnRef>
              <a:fillRef idx="0">
                <a:schemeClr val="accent4"/>
              </a:fillRef>
              <a:effectRef idx="0">
                <a:schemeClr val="accent4"/>
              </a:effectRef>
              <a:fontRef idx="minor">
                <a:schemeClr val="tx1"/>
              </a:fontRef>
            </xdr:style>
          </xdr:cxnSp>
          <xdr:cxnSp macro="">
            <xdr:nvCxnSpPr>
              <xdr:cNvPr id="46" name="Connecteur droit 45">
                <a:extLst>
                  <a:ext uri="{FF2B5EF4-FFF2-40B4-BE49-F238E27FC236}">
                    <a16:creationId xmlns:a16="http://schemas.microsoft.com/office/drawing/2014/main" id="{00000000-0008-0000-0200-00002E000000}"/>
                  </a:ext>
                </a:extLst>
              </xdr:cNvPr>
              <xdr:cNvCxnSpPr>
                <a:cxnSpLocks/>
              </xdr:cNvCxnSpPr>
            </xdr:nvCxnSpPr>
            <xdr:spPr>
              <a:xfrm>
                <a:off x="2635337" y="5087332"/>
                <a:ext cx="1343364" cy="119"/>
              </a:xfrm>
              <a:prstGeom prst="line">
                <a:avLst/>
              </a:prstGeom>
              <a:ln w="19050">
                <a:solidFill>
                  <a:schemeClr val="accent1"/>
                </a:solidFill>
                <a:prstDash val="solid"/>
              </a:ln>
            </xdr:spPr>
            <xdr:style>
              <a:lnRef idx="1">
                <a:schemeClr val="accent4"/>
              </a:lnRef>
              <a:fillRef idx="0">
                <a:schemeClr val="accent4"/>
              </a:fillRef>
              <a:effectRef idx="0">
                <a:schemeClr val="accent4"/>
              </a:effectRef>
              <a:fontRef idx="minor">
                <a:schemeClr val="tx1"/>
              </a:fontRef>
            </xdr:style>
          </xdr:cxnSp>
          <xdr:cxnSp macro="">
            <xdr:nvCxnSpPr>
              <xdr:cNvPr id="47" name="Connecteur droit 46">
                <a:extLst>
                  <a:ext uri="{FF2B5EF4-FFF2-40B4-BE49-F238E27FC236}">
                    <a16:creationId xmlns:a16="http://schemas.microsoft.com/office/drawing/2014/main" id="{00000000-0008-0000-0200-00002F000000}"/>
                  </a:ext>
                </a:extLst>
              </xdr:cNvPr>
              <xdr:cNvCxnSpPr>
                <a:cxnSpLocks/>
              </xdr:cNvCxnSpPr>
            </xdr:nvCxnSpPr>
            <xdr:spPr>
              <a:xfrm flipV="1">
                <a:off x="3978701" y="5094326"/>
                <a:ext cx="0" cy="332498"/>
              </a:xfrm>
              <a:prstGeom prst="line">
                <a:avLst/>
              </a:prstGeom>
              <a:ln w="19050">
                <a:solidFill>
                  <a:schemeClr val="accent1"/>
                </a:solidFill>
                <a:prstDash val="solid"/>
              </a:ln>
            </xdr:spPr>
            <xdr:style>
              <a:lnRef idx="1">
                <a:schemeClr val="accent4"/>
              </a:lnRef>
              <a:fillRef idx="0">
                <a:schemeClr val="accent4"/>
              </a:fillRef>
              <a:effectRef idx="0">
                <a:schemeClr val="accent4"/>
              </a:effectRef>
              <a:fontRef idx="minor">
                <a:schemeClr val="tx1"/>
              </a:fontRef>
            </xdr:style>
          </xdr:cxnSp>
        </xdr:grpSp>
        <xdr:sp macro="" textlink="">
          <xdr:nvSpPr>
            <xdr:cNvPr id="34" name="Rectangle 33">
              <a:extLst>
                <a:ext uri="{FF2B5EF4-FFF2-40B4-BE49-F238E27FC236}">
                  <a16:creationId xmlns:a16="http://schemas.microsoft.com/office/drawing/2014/main" id="{00000000-0008-0000-0200-000022000000}"/>
                </a:ext>
              </a:extLst>
            </xdr:cNvPr>
            <xdr:cNvSpPr/>
          </xdr:nvSpPr>
          <xdr:spPr>
            <a:xfrm>
              <a:off x="3271949" y="45558222"/>
              <a:ext cx="1501389" cy="184614"/>
            </a:xfrm>
            <a:prstGeom prst="rect">
              <a:avLst/>
            </a:prstGeom>
            <a:solidFill>
              <a:schemeClr val="bg1">
                <a:lumMod val="85000"/>
              </a:schemeClr>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xnSp macro="">
          <xdr:nvCxnSpPr>
            <xdr:cNvPr id="35" name="Connecteur droit 34">
              <a:extLst>
                <a:ext uri="{FF2B5EF4-FFF2-40B4-BE49-F238E27FC236}">
                  <a16:creationId xmlns:a16="http://schemas.microsoft.com/office/drawing/2014/main" id="{00000000-0008-0000-0200-000023000000}"/>
                </a:ext>
              </a:extLst>
            </xdr:cNvPr>
            <xdr:cNvCxnSpPr>
              <a:cxnSpLocks/>
              <a:endCxn id="34" idx="1"/>
            </xdr:cNvCxnSpPr>
          </xdr:nvCxnSpPr>
          <xdr:spPr>
            <a:xfrm flipV="1">
              <a:off x="1217716" y="45650530"/>
              <a:ext cx="2054233" cy="3010812"/>
            </a:xfrm>
            <a:prstGeom prst="line">
              <a:avLst/>
            </a:prstGeom>
            <a:ln>
              <a:solidFill>
                <a:schemeClr val="accent1"/>
              </a:solidFill>
              <a:prstDash val="dash"/>
            </a:ln>
          </xdr:spPr>
          <xdr:style>
            <a:lnRef idx="1">
              <a:schemeClr val="accent4"/>
            </a:lnRef>
            <a:fillRef idx="0">
              <a:schemeClr val="accent4"/>
            </a:fillRef>
            <a:effectRef idx="0">
              <a:schemeClr val="accent4"/>
            </a:effectRef>
            <a:fontRef idx="minor">
              <a:schemeClr val="tx1"/>
            </a:fontRef>
          </xdr:style>
        </xdr:cxnSp>
        <xdr:cxnSp macro="">
          <xdr:nvCxnSpPr>
            <xdr:cNvPr id="36" name="Connecteur droit 35">
              <a:extLst>
                <a:ext uri="{FF2B5EF4-FFF2-40B4-BE49-F238E27FC236}">
                  <a16:creationId xmlns:a16="http://schemas.microsoft.com/office/drawing/2014/main" id="{00000000-0008-0000-0200-000024000000}"/>
                </a:ext>
              </a:extLst>
            </xdr:cNvPr>
            <xdr:cNvCxnSpPr>
              <a:cxnSpLocks/>
              <a:endCxn id="34" idx="3"/>
            </xdr:cNvCxnSpPr>
          </xdr:nvCxnSpPr>
          <xdr:spPr>
            <a:xfrm flipV="1">
              <a:off x="3921492" y="45650530"/>
              <a:ext cx="851846" cy="3001472"/>
            </a:xfrm>
            <a:prstGeom prst="line">
              <a:avLst/>
            </a:prstGeom>
            <a:ln>
              <a:solidFill>
                <a:schemeClr val="accent1"/>
              </a:solidFill>
              <a:prstDash val="dash"/>
            </a:ln>
          </xdr:spPr>
          <xdr:style>
            <a:lnRef idx="1">
              <a:schemeClr val="accent4"/>
            </a:lnRef>
            <a:fillRef idx="0">
              <a:schemeClr val="accent4"/>
            </a:fillRef>
            <a:effectRef idx="0">
              <a:schemeClr val="accent4"/>
            </a:effectRef>
            <a:fontRef idx="minor">
              <a:schemeClr val="tx1"/>
            </a:fontRef>
          </xdr:style>
        </xdr:cxnSp>
      </xdr:grpSp>
    </xdr:grpSp>
    <xdr:clientData/>
  </xdr:twoCellAnchor>
  <xdr:twoCellAnchor editAs="oneCell">
    <xdr:from>
      <xdr:col>7</xdr:col>
      <xdr:colOff>136048</xdr:colOff>
      <xdr:row>232</xdr:row>
      <xdr:rowOff>32496</xdr:rowOff>
    </xdr:from>
    <xdr:to>
      <xdr:col>10</xdr:col>
      <xdr:colOff>280708</xdr:colOff>
      <xdr:row>248</xdr:row>
      <xdr:rowOff>187138</xdr:rowOff>
    </xdr:to>
    <xdr:pic>
      <xdr:nvPicPr>
        <xdr:cNvPr id="48" name="Image 47" descr="Afficher l’image source">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70173" y="87271971"/>
          <a:ext cx="2859285" cy="3812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272141</xdr:colOff>
      <xdr:row>83</xdr:row>
      <xdr:rowOff>108855</xdr:rowOff>
    </xdr:from>
    <xdr:to>
      <xdr:col>10</xdr:col>
      <xdr:colOff>70224</xdr:colOff>
      <xdr:row>94</xdr:row>
      <xdr:rowOff>150921</xdr:rowOff>
    </xdr:to>
    <xdr:pic>
      <xdr:nvPicPr>
        <xdr:cNvPr id="49" name="Image 48" descr="Une image contenant extérieur, herbe, bâtiment, route&#10;&#10;Description générée automatiquement">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01391" y="52877355"/>
          <a:ext cx="3417583" cy="2556665"/>
        </a:xfrm>
        <a:prstGeom prst="rect">
          <a:avLst/>
        </a:prstGeom>
      </xdr:spPr>
    </xdr:pic>
    <xdr:clientData/>
  </xdr:twoCellAnchor>
  <xdr:twoCellAnchor>
    <xdr:from>
      <xdr:col>2</xdr:col>
      <xdr:colOff>189634</xdr:colOff>
      <xdr:row>114</xdr:row>
      <xdr:rowOff>147098</xdr:rowOff>
    </xdr:from>
    <xdr:to>
      <xdr:col>3</xdr:col>
      <xdr:colOff>370803</xdr:colOff>
      <xdr:row>115</xdr:row>
      <xdr:rowOff>175562</xdr:rowOff>
    </xdr:to>
    <xdr:cxnSp macro="">
      <xdr:nvCxnSpPr>
        <xdr:cNvPr id="50" name="Connecteur droit 49">
          <a:extLst>
            <a:ext uri="{FF2B5EF4-FFF2-40B4-BE49-F238E27FC236}">
              <a16:creationId xmlns:a16="http://schemas.microsoft.com/office/drawing/2014/main" id="{00000000-0008-0000-0200-000032000000}"/>
            </a:ext>
          </a:extLst>
        </xdr:cNvPr>
        <xdr:cNvCxnSpPr>
          <a:cxnSpLocks/>
        </xdr:cNvCxnSpPr>
      </xdr:nvCxnSpPr>
      <xdr:spPr>
        <a:xfrm flipV="1">
          <a:off x="1999384" y="60002198"/>
          <a:ext cx="1086044" cy="257064"/>
        </a:xfrm>
        <a:prstGeom prst="line">
          <a:avLst/>
        </a:prstGeom>
        <a:ln>
          <a:solidFill>
            <a:srgbClr val="33996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40822</xdr:colOff>
      <xdr:row>82</xdr:row>
      <xdr:rowOff>141260</xdr:rowOff>
    </xdr:from>
    <xdr:to>
      <xdr:col>5</xdr:col>
      <xdr:colOff>840922</xdr:colOff>
      <xdr:row>118</xdr:row>
      <xdr:rowOff>3065</xdr:rowOff>
    </xdr:to>
    <xdr:grpSp>
      <xdr:nvGrpSpPr>
        <xdr:cNvPr id="89" name="Groupe 88">
          <a:extLst>
            <a:ext uri="{FF2B5EF4-FFF2-40B4-BE49-F238E27FC236}">
              <a16:creationId xmlns:a16="http://schemas.microsoft.com/office/drawing/2014/main" id="{00000000-0008-0000-0200-000059000000}"/>
            </a:ext>
          </a:extLst>
        </xdr:cNvPr>
        <xdr:cNvGrpSpPr/>
      </xdr:nvGrpSpPr>
      <xdr:grpSpPr>
        <a:xfrm>
          <a:off x="945697" y="19057910"/>
          <a:ext cx="4419600" cy="8091405"/>
          <a:chOff x="945697" y="19057910"/>
          <a:chExt cx="4419600" cy="8091405"/>
        </a:xfrm>
      </xdr:grpSpPr>
      <xdr:pic>
        <xdr:nvPicPr>
          <xdr:cNvPr id="85" name="Image 84">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497" y="19057910"/>
            <a:ext cx="4114800" cy="30194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51" name="Groupe 50">
            <a:extLst>
              <a:ext uri="{FF2B5EF4-FFF2-40B4-BE49-F238E27FC236}">
                <a16:creationId xmlns:a16="http://schemas.microsoft.com/office/drawing/2014/main" id="{00000000-0008-0000-0200-000033000000}"/>
              </a:ext>
            </a:extLst>
          </xdr:cNvPr>
          <xdr:cNvGrpSpPr/>
        </xdr:nvGrpSpPr>
        <xdr:grpSpPr>
          <a:xfrm>
            <a:off x="945697" y="19726273"/>
            <a:ext cx="4016828" cy="7423042"/>
            <a:chOff x="429149" y="31851423"/>
            <a:chExt cx="4025900" cy="7374816"/>
          </a:xfrm>
        </xdr:grpSpPr>
        <xdr:sp macro="" textlink="">
          <xdr:nvSpPr>
            <xdr:cNvPr id="53" name="Rectangle 52">
              <a:extLst>
                <a:ext uri="{FF2B5EF4-FFF2-40B4-BE49-F238E27FC236}">
                  <a16:creationId xmlns:a16="http://schemas.microsoft.com/office/drawing/2014/main" id="{00000000-0008-0000-0200-000035000000}"/>
                </a:ext>
              </a:extLst>
            </xdr:cNvPr>
            <xdr:cNvSpPr/>
          </xdr:nvSpPr>
          <xdr:spPr>
            <a:xfrm flipH="1">
              <a:off x="4149173" y="31859282"/>
              <a:ext cx="305875" cy="563242"/>
            </a:xfrm>
            <a:prstGeom prst="rect">
              <a:avLst/>
            </a:prstGeom>
            <a:noFill/>
            <a:ln w="1905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xnSp macro="">
          <xdr:nvCxnSpPr>
            <xdr:cNvPr id="54" name="Connecteur droit 53">
              <a:extLst>
                <a:ext uri="{FF2B5EF4-FFF2-40B4-BE49-F238E27FC236}">
                  <a16:creationId xmlns:a16="http://schemas.microsoft.com/office/drawing/2014/main" id="{00000000-0008-0000-0200-000036000000}"/>
                </a:ext>
              </a:extLst>
            </xdr:cNvPr>
            <xdr:cNvCxnSpPr>
              <a:cxnSpLocks/>
            </xdr:cNvCxnSpPr>
          </xdr:nvCxnSpPr>
          <xdr:spPr>
            <a:xfrm flipV="1">
              <a:off x="836562" y="31851423"/>
              <a:ext cx="3274813" cy="2966547"/>
            </a:xfrm>
            <a:prstGeom prst="line">
              <a:avLst/>
            </a:prstGeom>
            <a:ln>
              <a:solidFill>
                <a:srgbClr val="339966"/>
              </a:solidFill>
              <a:prstDash val="dash"/>
            </a:ln>
          </xdr:spPr>
          <xdr:style>
            <a:lnRef idx="1">
              <a:schemeClr val="accent4"/>
            </a:lnRef>
            <a:fillRef idx="0">
              <a:schemeClr val="accent4"/>
            </a:fillRef>
            <a:effectRef idx="0">
              <a:schemeClr val="accent4"/>
            </a:effectRef>
            <a:fontRef idx="minor">
              <a:schemeClr val="tx1"/>
            </a:fontRef>
          </xdr:style>
        </xdr:cxnSp>
        <xdr:cxnSp macro="">
          <xdr:nvCxnSpPr>
            <xdr:cNvPr id="55" name="Connecteur droit 54">
              <a:extLst>
                <a:ext uri="{FF2B5EF4-FFF2-40B4-BE49-F238E27FC236}">
                  <a16:creationId xmlns:a16="http://schemas.microsoft.com/office/drawing/2014/main" id="{00000000-0008-0000-0200-000037000000}"/>
                </a:ext>
              </a:extLst>
            </xdr:cNvPr>
            <xdr:cNvCxnSpPr>
              <a:cxnSpLocks/>
            </xdr:cNvCxnSpPr>
          </xdr:nvCxnSpPr>
          <xdr:spPr>
            <a:xfrm flipV="1">
              <a:off x="3375513" y="32381360"/>
              <a:ext cx="1079536" cy="5301738"/>
            </a:xfrm>
            <a:prstGeom prst="line">
              <a:avLst/>
            </a:prstGeom>
            <a:ln>
              <a:solidFill>
                <a:srgbClr val="339966"/>
              </a:solidFill>
              <a:prstDash val="dash"/>
            </a:ln>
          </xdr:spPr>
          <xdr:style>
            <a:lnRef idx="1">
              <a:schemeClr val="accent4"/>
            </a:lnRef>
            <a:fillRef idx="0">
              <a:schemeClr val="accent4"/>
            </a:fillRef>
            <a:effectRef idx="0">
              <a:schemeClr val="accent4"/>
            </a:effectRef>
            <a:fontRef idx="minor">
              <a:schemeClr val="tx1"/>
            </a:fontRef>
          </xdr:style>
        </xdr:cxnSp>
        <xdr:sp macro="" textlink="">
          <xdr:nvSpPr>
            <xdr:cNvPr id="56" name="Parallélogramme 55">
              <a:extLst>
                <a:ext uri="{FF2B5EF4-FFF2-40B4-BE49-F238E27FC236}">
                  <a16:creationId xmlns:a16="http://schemas.microsoft.com/office/drawing/2014/main" id="{00000000-0008-0000-0200-000038000000}"/>
                </a:ext>
              </a:extLst>
            </xdr:cNvPr>
            <xdr:cNvSpPr/>
          </xdr:nvSpPr>
          <xdr:spPr>
            <a:xfrm>
              <a:off x="506972" y="38334774"/>
              <a:ext cx="2818980" cy="242034"/>
            </a:xfrm>
            <a:prstGeom prst="parallelogram">
              <a:avLst>
                <a:gd name="adj" fmla="val 134430"/>
              </a:avLst>
            </a:prstGeom>
            <a:noFill/>
            <a:ln w="1905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xnSp macro="">
          <xdr:nvCxnSpPr>
            <xdr:cNvPr id="57" name="Connecteur droit 56">
              <a:extLst>
                <a:ext uri="{FF2B5EF4-FFF2-40B4-BE49-F238E27FC236}">
                  <a16:creationId xmlns:a16="http://schemas.microsoft.com/office/drawing/2014/main" id="{00000000-0008-0000-0200-000039000000}"/>
                </a:ext>
              </a:extLst>
            </xdr:cNvPr>
            <xdr:cNvCxnSpPr>
              <a:cxnSpLocks/>
            </xdr:cNvCxnSpPr>
          </xdr:nvCxnSpPr>
          <xdr:spPr>
            <a:xfrm flipV="1">
              <a:off x="2248143" y="38333601"/>
              <a:ext cx="1112400" cy="313516"/>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8" name="Connecteur droit 57">
              <a:extLst>
                <a:ext uri="{FF2B5EF4-FFF2-40B4-BE49-F238E27FC236}">
                  <a16:creationId xmlns:a16="http://schemas.microsoft.com/office/drawing/2014/main" id="{00000000-0008-0000-0200-00003A000000}"/>
                </a:ext>
              </a:extLst>
            </xdr:cNvPr>
            <xdr:cNvCxnSpPr>
              <a:cxnSpLocks/>
            </xdr:cNvCxnSpPr>
          </xdr:nvCxnSpPr>
          <xdr:spPr>
            <a:xfrm flipV="1">
              <a:off x="1553967" y="38647117"/>
              <a:ext cx="253587" cy="166252"/>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9" name="Rectangle 58">
              <a:extLst>
                <a:ext uri="{FF2B5EF4-FFF2-40B4-BE49-F238E27FC236}">
                  <a16:creationId xmlns:a16="http://schemas.microsoft.com/office/drawing/2014/main" id="{00000000-0008-0000-0200-00003B000000}"/>
                </a:ext>
              </a:extLst>
            </xdr:cNvPr>
            <xdr:cNvSpPr/>
          </xdr:nvSpPr>
          <xdr:spPr>
            <a:xfrm>
              <a:off x="834431" y="34822773"/>
              <a:ext cx="2526113" cy="2872155"/>
            </a:xfrm>
            <a:prstGeom prst="rect">
              <a:avLst/>
            </a:prstGeom>
            <a:noFill/>
            <a:ln w="1905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xnSp macro="">
          <xdr:nvCxnSpPr>
            <xdr:cNvPr id="60" name="Connecteur droit 59">
              <a:extLst>
                <a:ext uri="{FF2B5EF4-FFF2-40B4-BE49-F238E27FC236}">
                  <a16:creationId xmlns:a16="http://schemas.microsoft.com/office/drawing/2014/main" id="{00000000-0008-0000-0200-00003C000000}"/>
                </a:ext>
              </a:extLst>
            </xdr:cNvPr>
            <xdr:cNvCxnSpPr>
              <a:cxnSpLocks/>
            </xdr:cNvCxnSpPr>
          </xdr:nvCxnSpPr>
          <xdr:spPr>
            <a:xfrm flipV="1">
              <a:off x="1142596" y="38574560"/>
              <a:ext cx="0" cy="250534"/>
            </a:xfrm>
            <a:prstGeom prst="line">
              <a:avLst/>
            </a:prstGeom>
            <a:ln>
              <a:solidFill>
                <a:srgbClr val="339966"/>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1" name="ZoneTexte 41">
              <a:extLst>
                <a:ext uri="{FF2B5EF4-FFF2-40B4-BE49-F238E27FC236}">
                  <a16:creationId xmlns:a16="http://schemas.microsoft.com/office/drawing/2014/main" id="{00000000-0008-0000-0200-00003D000000}"/>
                </a:ext>
              </a:extLst>
            </xdr:cNvPr>
            <xdr:cNvSpPr txBox="1"/>
          </xdr:nvSpPr>
          <xdr:spPr>
            <a:xfrm>
              <a:off x="429924" y="38818249"/>
              <a:ext cx="1129099" cy="272812"/>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h = p x (a-b)/2</a:t>
              </a:r>
            </a:p>
          </xdr:txBody>
        </xdr:sp>
        <xdr:cxnSp macro="">
          <xdr:nvCxnSpPr>
            <xdr:cNvPr id="62" name="Connecteur droit 61">
              <a:extLst>
                <a:ext uri="{FF2B5EF4-FFF2-40B4-BE49-F238E27FC236}">
                  <a16:creationId xmlns:a16="http://schemas.microsoft.com/office/drawing/2014/main" id="{00000000-0008-0000-0200-00003E000000}"/>
                </a:ext>
              </a:extLst>
            </xdr:cNvPr>
            <xdr:cNvCxnSpPr>
              <a:cxnSpLocks/>
            </xdr:cNvCxnSpPr>
          </xdr:nvCxnSpPr>
          <xdr:spPr>
            <a:xfrm flipV="1">
              <a:off x="704438" y="34822774"/>
              <a:ext cx="0" cy="2872154"/>
            </a:xfrm>
            <a:prstGeom prst="line">
              <a:avLst/>
            </a:prstGeom>
            <a:ln>
              <a:solidFill>
                <a:srgbClr val="339966"/>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63" name="Connecteur droit 62">
              <a:extLst>
                <a:ext uri="{FF2B5EF4-FFF2-40B4-BE49-F238E27FC236}">
                  <a16:creationId xmlns:a16="http://schemas.microsoft.com/office/drawing/2014/main" id="{00000000-0008-0000-0200-00003F000000}"/>
                </a:ext>
              </a:extLst>
            </xdr:cNvPr>
            <xdr:cNvCxnSpPr>
              <a:cxnSpLocks/>
            </xdr:cNvCxnSpPr>
          </xdr:nvCxnSpPr>
          <xdr:spPr>
            <a:xfrm flipH="1">
              <a:off x="834430" y="37865430"/>
              <a:ext cx="2526113" cy="0"/>
            </a:xfrm>
            <a:prstGeom prst="line">
              <a:avLst/>
            </a:prstGeom>
            <a:ln>
              <a:solidFill>
                <a:srgbClr val="339966"/>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4" name="ZoneTexte 46">
              <a:extLst>
                <a:ext uri="{FF2B5EF4-FFF2-40B4-BE49-F238E27FC236}">
                  <a16:creationId xmlns:a16="http://schemas.microsoft.com/office/drawing/2014/main" id="{00000000-0008-0000-0200-000040000000}"/>
                </a:ext>
              </a:extLst>
            </xdr:cNvPr>
            <xdr:cNvSpPr txBox="1"/>
          </xdr:nvSpPr>
          <xdr:spPr>
            <a:xfrm>
              <a:off x="1945265" y="37893254"/>
              <a:ext cx="538393" cy="272812"/>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a</a:t>
              </a:r>
            </a:p>
          </xdr:txBody>
        </xdr:sp>
        <xdr:sp macro="" textlink="">
          <xdr:nvSpPr>
            <xdr:cNvPr id="65" name="ZoneTexte 47">
              <a:extLst>
                <a:ext uri="{FF2B5EF4-FFF2-40B4-BE49-F238E27FC236}">
                  <a16:creationId xmlns:a16="http://schemas.microsoft.com/office/drawing/2014/main" id="{00000000-0008-0000-0200-000041000000}"/>
                </a:ext>
              </a:extLst>
            </xdr:cNvPr>
            <xdr:cNvSpPr txBox="1"/>
          </xdr:nvSpPr>
          <xdr:spPr>
            <a:xfrm>
              <a:off x="429149" y="36032621"/>
              <a:ext cx="538393" cy="272811"/>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L</a:t>
              </a:r>
            </a:p>
          </xdr:txBody>
        </xdr:sp>
        <xdr:cxnSp macro="">
          <xdr:nvCxnSpPr>
            <xdr:cNvPr id="66" name="Connecteur droit 65">
              <a:extLst>
                <a:ext uri="{FF2B5EF4-FFF2-40B4-BE49-F238E27FC236}">
                  <a16:creationId xmlns:a16="http://schemas.microsoft.com/office/drawing/2014/main" id="{00000000-0008-0000-0200-000042000000}"/>
                </a:ext>
              </a:extLst>
            </xdr:cNvPr>
            <xdr:cNvCxnSpPr>
              <a:cxnSpLocks/>
            </xdr:cNvCxnSpPr>
          </xdr:nvCxnSpPr>
          <xdr:spPr>
            <a:xfrm flipH="1" flipV="1">
              <a:off x="512075" y="38569471"/>
              <a:ext cx="1041893" cy="248993"/>
            </a:xfrm>
            <a:prstGeom prst="line">
              <a:avLst/>
            </a:prstGeom>
            <a:ln>
              <a:solidFill>
                <a:srgbClr val="339966"/>
              </a:solidFill>
            </a:ln>
          </xdr:spPr>
          <xdr:style>
            <a:lnRef idx="1">
              <a:schemeClr val="accent1"/>
            </a:lnRef>
            <a:fillRef idx="0">
              <a:schemeClr val="accent1"/>
            </a:fillRef>
            <a:effectRef idx="0">
              <a:schemeClr val="accent1"/>
            </a:effectRef>
            <a:fontRef idx="minor">
              <a:schemeClr val="tx1"/>
            </a:fontRef>
          </xdr:style>
        </xdr:cxnSp>
        <xdr:cxnSp macro="">
          <xdr:nvCxnSpPr>
            <xdr:cNvPr id="67" name="Connecteur droit 66">
              <a:extLst>
                <a:ext uri="{FF2B5EF4-FFF2-40B4-BE49-F238E27FC236}">
                  <a16:creationId xmlns:a16="http://schemas.microsoft.com/office/drawing/2014/main" id="{00000000-0008-0000-0200-000043000000}"/>
                </a:ext>
              </a:extLst>
            </xdr:cNvPr>
            <xdr:cNvCxnSpPr>
              <a:cxnSpLocks/>
            </xdr:cNvCxnSpPr>
          </xdr:nvCxnSpPr>
          <xdr:spPr>
            <a:xfrm flipH="1" flipV="1">
              <a:off x="834433" y="38332964"/>
              <a:ext cx="995946" cy="315003"/>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Connecteur droit 67">
              <a:extLst>
                <a:ext uri="{FF2B5EF4-FFF2-40B4-BE49-F238E27FC236}">
                  <a16:creationId xmlns:a16="http://schemas.microsoft.com/office/drawing/2014/main" id="{00000000-0008-0000-0200-000044000000}"/>
                </a:ext>
              </a:extLst>
            </xdr:cNvPr>
            <xdr:cNvCxnSpPr>
              <a:cxnSpLocks/>
            </xdr:cNvCxnSpPr>
          </xdr:nvCxnSpPr>
          <xdr:spPr>
            <a:xfrm flipV="1">
              <a:off x="2046126" y="38656645"/>
              <a:ext cx="224234" cy="171964"/>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Connecteur droit 68">
              <a:extLst>
                <a:ext uri="{FF2B5EF4-FFF2-40B4-BE49-F238E27FC236}">
                  <a16:creationId xmlns:a16="http://schemas.microsoft.com/office/drawing/2014/main" id="{00000000-0008-0000-0200-000045000000}"/>
                </a:ext>
              </a:extLst>
            </xdr:cNvPr>
            <xdr:cNvCxnSpPr>
              <a:cxnSpLocks/>
            </xdr:cNvCxnSpPr>
          </xdr:nvCxnSpPr>
          <xdr:spPr>
            <a:xfrm>
              <a:off x="1565840" y="38824715"/>
              <a:ext cx="492159" cy="3892"/>
            </a:xfrm>
            <a:prstGeom prst="line">
              <a:avLst/>
            </a:prstGeom>
            <a:ln>
              <a:solidFill>
                <a:srgbClr val="339966"/>
              </a:solidFill>
            </a:ln>
          </xdr:spPr>
          <xdr:style>
            <a:lnRef idx="1">
              <a:schemeClr val="accent1"/>
            </a:lnRef>
            <a:fillRef idx="0">
              <a:schemeClr val="accent1"/>
            </a:fillRef>
            <a:effectRef idx="0">
              <a:schemeClr val="accent1"/>
            </a:effectRef>
            <a:fontRef idx="minor">
              <a:schemeClr val="tx1"/>
            </a:fontRef>
          </xdr:style>
        </xdr:cxnSp>
        <xdr:cxnSp macro="">
          <xdr:nvCxnSpPr>
            <xdr:cNvPr id="70" name="Connecteur droit 69">
              <a:extLst>
                <a:ext uri="{FF2B5EF4-FFF2-40B4-BE49-F238E27FC236}">
                  <a16:creationId xmlns:a16="http://schemas.microsoft.com/office/drawing/2014/main" id="{00000000-0008-0000-0200-000046000000}"/>
                </a:ext>
              </a:extLst>
            </xdr:cNvPr>
            <xdr:cNvCxnSpPr>
              <a:cxnSpLocks/>
            </xdr:cNvCxnSpPr>
          </xdr:nvCxnSpPr>
          <xdr:spPr>
            <a:xfrm>
              <a:off x="1793182" y="38650806"/>
              <a:ext cx="492159" cy="3892"/>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Connecteur droit 70">
              <a:extLst>
                <a:ext uri="{FF2B5EF4-FFF2-40B4-BE49-F238E27FC236}">
                  <a16:creationId xmlns:a16="http://schemas.microsoft.com/office/drawing/2014/main" id="{00000000-0008-0000-0200-000047000000}"/>
                </a:ext>
              </a:extLst>
            </xdr:cNvPr>
            <xdr:cNvCxnSpPr>
              <a:cxnSpLocks/>
            </xdr:cNvCxnSpPr>
          </xdr:nvCxnSpPr>
          <xdr:spPr>
            <a:xfrm flipH="1">
              <a:off x="1557710" y="38951810"/>
              <a:ext cx="500289" cy="0"/>
            </a:xfrm>
            <a:prstGeom prst="line">
              <a:avLst/>
            </a:prstGeom>
            <a:ln>
              <a:solidFill>
                <a:srgbClr val="339966"/>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ZoneTexte 55">
              <a:extLst>
                <a:ext uri="{FF2B5EF4-FFF2-40B4-BE49-F238E27FC236}">
                  <a16:creationId xmlns:a16="http://schemas.microsoft.com/office/drawing/2014/main" id="{00000000-0008-0000-0200-000048000000}"/>
                </a:ext>
              </a:extLst>
            </xdr:cNvPr>
            <xdr:cNvSpPr txBox="1"/>
          </xdr:nvSpPr>
          <xdr:spPr>
            <a:xfrm>
              <a:off x="1712891" y="38953427"/>
              <a:ext cx="535252" cy="272812"/>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b</a:t>
              </a:r>
            </a:p>
          </xdr:txBody>
        </xdr:sp>
        <xdr:cxnSp macro="">
          <xdr:nvCxnSpPr>
            <xdr:cNvPr id="73" name="Connecteur droit 72">
              <a:extLst>
                <a:ext uri="{FF2B5EF4-FFF2-40B4-BE49-F238E27FC236}">
                  <a16:creationId xmlns:a16="http://schemas.microsoft.com/office/drawing/2014/main" id="{00000000-0008-0000-0200-000049000000}"/>
                </a:ext>
              </a:extLst>
            </xdr:cNvPr>
            <xdr:cNvCxnSpPr>
              <a:cxnSpLocks/>
            </xdr:cNvCxnSpPr>
          </xdr:nvCxnSpPr>
          <xdr:spPr>
            <a:xfrm flipV="1">
              <a:off x="1793182" y="34822774"/>
              <a:ext cx="0" cy="2872154"/>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Connecteur droit 73">
              <a:extLst>
                <a:ext uri="{FF2B5EF4-FFF2-40B4-BE49-F238E27FC236}">
                  <a16:creationId xmlns:a16="http://schemas.microsoft.com/office/drawing/2014/main" id="{00000000-0008-0000-0200-00004A000000}"/>
                </a:ext>
              </a:extLst>
            </xdr:cNvPr>
            <xdr:cNvCxnSpPr>
              <a:cxnSpLocks/>
            </xdr:cNvCxnSpPr>
          </xdr:nvCxnSpPr>
          <xdr:spPr>
            <a:xfrm flipV="1">
              <a:off x="2285341" y="34822774"/>
              <a:ext cx="0" cy="2872154"/>
            </a:xfrm>
            <a:prstGeom prst="line">
              <a:avLst/>
            </a:prstGeom>
            <a:ln>
              <a:solidFill>
                <a:srgbClr val="339966"/>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5" name="Connecteur droit 74">
              <a:extLst>
                <a:ext uri="{FF2B5EF4-FFF2-40B4-BE49-F238E27FC236}">
                  <a16:creationId xmlns:a16="http://schemas.microsoft.com/office/drawing/2014/main" id="{00000000-0008-0000-0200-00004B000000}"/>
                </a:ext>
              </a:extLst>
            </xdr:cNvPr>
            <xdr:cNvCxnSpPr>
              <a:cxnSpLocks/>
            </xdr:cNvCxnSpPr>
          </xdr:nvCxnSpPr>
          <xdr:spPr>
            <a:xfrm flipV="1">
              <a:off x="2255920" y="38658429"/>
              <a:ext cx="701030" cy="182636"/>
            </a:xfrm>
            <a:prstGeom prst="line">
              <a:avLst/>
            </a:prstGeom>
            <a:ln>
              <a:solidFill>
                <a:srgbClr val="339966"/>
              </a:solidFill>
              <a:headEnd type="arrow" w="med" len="med"/>
              <a:tailEnd type="none" w="med" len="med"/>
            </a:ln>
          </xdr:spPr>
          <xdr:style>
            <a:lnRef idx="1">
              <a:schemeClr val="dk1"/>
            </a:lnRef>
            <a:fillRef idx="0">
              <a:schemeClr val="dk1"/>
            </a:fillRef>
            <a:effectRef idx="0">
              <a:schemeClr val="dk1"/>
            </a:effectRef>
            <a:fontRef idx="minor">
              <a:schemeClr val="tx1"/>
            </a:fontRef>
          </xdr:style>
        </xdr:cxnSp>
        <xdr:sp macro="" textlink="">
          <xdr:nvSpPr>
            <xdr:cNvPr id="76" name="ZoneTexte 59">
              <a:extLst>
                <a:ext uri="{FF2B5EF4-FFF2-40B4-BE49-F238E27FC236}">
                  <a16:creationId xmlns:a16="http://schemas.microsoft.com/office/drawing/2014/main" id="{00000000-0008-0000-0200-00004C000000}"/>
                </a:ext>
              </a:extLst>
            </xdr:cNvPr>
            <xdr:cNvSpPr txBox="1"/>
          </xdr:nvSpPr>
          <xdr:spPr>
            <a:xfrm rot="20681320">
              <a:off x="2498442" y="38705356"/>
              <a:ext cx="295529" cy="272812"/>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t>p</a:t>
              </a:r>
              <a:endParaRPr lang="fr-FR" sz="2800"/>
            </a:p>
          </xdr:txBody>
        </xdr:sp>
      </xdr:grpSp>
    </xdr:grpSp>
    <xdr:clientData/>
  </xdr:twoCellAnchor>
  <xdr:twoCellAnchor>
    <xdr:from>
      <xdr:col>4</xdr:col>
      <xdr:colOff>813547</xdr:colOff>
      <xdr:row>195</xdr:row>
      <xdr:rowOff>163605</xdr:rowOff>
    </xdr:from>
    <xdr:to>
      <xdr:col>6</xdr:col>
      <xdr:colOff>466341</xdr:colOff>
      <xdr:row>195</xdr:row>
      <xdr:rowOff>163605</xdr:rowOff>
    </xdr:to>
    <xdr:cxnSp macro="">
      <xdr:nvCxnSpPr>
        <xdr:cNvPr id="77" name="Connecteur droit 76">
          <a:extLst>
            <a:ext uri="{FF2B5EF4-FFF2-40B4-BE49-F238E27FC236}">
              <a16:creationId xmlns:a16="http://schemas.microsoft.com/office/drawing/2014/main" id="{00000000-0008-0000-0200-00004D000000}"/>
            </a:ext>
          </a:extLst>
        </xdr:cNvPr>
        <xdr:cNvCxnSpPr/>
      </xdr:nvCxnSpPr>
      <xdr:spPr>
        <a:xfrm>
          <a:off x="4433047" y="78716280"/>
          <a:ext cx="1462544" cy="0"/>
        </a:xfrm>
        <a:prstGeom prst="line">
          <a:avLst/>
        </a:prstGeom>
        <a:ln>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au%20Mega%20PC8\OneDrive%20-%20SAS%20EAU-MEGA\Bureau\Dossier%20Louis\Fiche_00a-Infiltration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F1a infiltration"/>
      <sheetName val="F1a infiltration (lignes masq)"/>
    </sheetNames>
    <sheetDataSet>
      <sheetData sheetId="0"/>
      <sheetData sheetId="1">
        <row r="23">
          <cell r="J23">
            <v>1000</v>
          </cell>
        </row>
        <row r="26">
          <cell r="J26">
            <v>8.3333333333333337E-6</v>
          </cell>
        </row>
        <row r="28">
          <cell r="J28">
            <v>3</v>
          </cell>
        </row>
        <row r="34">
          <cell r="L34">
            <v>5</v>
          </cell>
        </row>
        <row r="40">
          <cell r="J40">
            <v>50</v>
          </cell>
        </row>
        <row r="42">
          <cell r="J42">
            <v>1050</v>
          </cell>
        </row>
        <row r="44">
          <cell r="G44">
            <v>8.3333333333333344E-5</v>
          </cell>
        </row>
        <row r="50">
          <cell r="J50">
            <v>50.7</v>
          </cell>
        </row>
        <row r="60">
          <cell r="G60">
            <v>0.3</v>
          </cell>
        </row>
        <row r="65">
          <cell r="D65">
            <v>0.5</v>
          </cell>
          <cell r="G65">
            <v>0.7</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D9C2A2-D147-4C78-B121-63A9D373B874}" name="Tableau13" displayName="Tableau13" ref="B5:B13" totalsRowShown="0" headerRowDxfId="12" dataDxfId="10" headerRowBorderDxfId="11" tableBorderDxfId="9" totalsRowBorderDxfId="8">
  <tableColumns count="1">
    <tableColumn id="1" xr3:uid="{9A15EC18-DA6E-4800-A8A5-C6E1D3ABCF7E}" name="Période de retour" dataDxfId="7"/>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2B55-DDA1-4C5B-BACC-5163E9622F81}">
  <dimension ref="A2:P9"/>
  <sheetViews>
    <sheetView tabSelected="1" view="pageBreakPreview" zoomScale="85" zoomScaleNormal="100" zoomScaleSheetLayoutView="85" workbookViewId="0"/>
  </sheetViews>
  <sheetFormatPr baseColWidth="10" defaultRowHeight="15" x14ac:dyDescent="0.25"/>
  <cols>
    <col min="1" max="16384" width="11.42578125" style="79"/>
  </cols>
  <sheetData>
    <row r="2" spans="1:16" ht="15" customHeight="1" x14ac:dyDescent="0.25">
      <c r="B2" s="118" t="s">
        <v>110</v>
      </c>
      <c r="C2" s="118"/>
      <c r="D2" s="118"/>
      <c r="E2" s="118"/>
      <c r="F2" s="118"/>
      <c r="G2" s="118"/>
      <c r="H2" s="118"/>
      <c r="I2" s="118"/>
      <c r="J2" s="118"/>
      <c r="K2" s="118"/>
      <c r="L2" s="118"/>
      <c r="M2" s="118"/>
      <c r="N2" s="118"/>
      <c r="O2" s="118"/>
    </row>
    <row r="3" spans="1:16" ht="15" customHeight="1" x14ac:dyDescent="0.25">
      <c r="B3" s="118"/>
      <c r="C3" s="118"/>
      <c r="D3" s="118"/>
      <c r="E3" s="118"/>
      <c r="F3" s="118"/>
      <c r="G3" s="118"/>
      <c r="H3" s="118"/>
      <c r="I3" s="118"/>
      <c r="J3" s="118"/>
      <c r="K3" s="118"/>
      <c r="L3" s="118"/>
      <c r="M3" s="118"/>
      <c r="N3" s="118"/>
      <c r="O3" s="118"/>
    </row>
    <row r="4" spans="1:16" ht="15" customHeight="1" x14ac:dyDescent="0.25">
      <c r="B4" s="118"/>
      <c r="C4" s="118"/>
      <c r="D4" s="118"/>
      <c r="E4" s="118"/>
      <c r="F4" s="118"/>
      <c r="G4" s="118"/>
      <c r="H4" s="118"/>
      <c r="I4" s="118"/>
      <c r="J4" s="118"/>
      <c r="K4" s="118"/>
      <c r="L4" s="118"/>
      <c r="M4" s="118"/>
      <c r="N4" s="118"/>
      <c r="O4" s="118"/>
    </row>
    <row r="5" spans="1:16" ht="15" customHeight="1" x14ac:dyDescent="0.25">
      <c r="B5" s="118"/>
      <c r="C5" s="118"/>
      <c r="D5" s="118"/>
      <c r="E5" s="118"/>
      <c r="F5" s="118"/>
      <c r="G5" s="118"/>
      <c r="H5" s="118"/>
      <c r="I5" s="118"/>
      <c r="J5" s="118"/>
      <c r="K5" s="118"/>
      <c r="L5" s="118"/>
      <c r="M5" s="118"/>
      <c r="N5" s="118"/>
      <c r="O5" s="118"/>
    </row>
    <row r="6" spans="1:16" ht="15" customHeight="1" x14ac:dyDescent="0.25">
      <c r="B6" s="80"/>
      <c r="C6" s="80"/>
      <c r="D6" s="80"/>
      <c r="E6" s="80"/>
      <c r="F6" s="80"/>
      <c r="G6" s="80"/>
      <c r="H6" s="80"/>
      <c r="I6" s="80"/>
      <c r="J6" s="80"/>
      <c r="K6" s="80"/>
      <c r="L6" s="80"/>
      <c r="M6" s="80"/>
      <c r="N6" s="80"/>
      <c r="O6" s="80"/>
    </row>
    <row r="7" spans="1:16" ht="15" customHeight="1" x14ac:dyDescent="0.25">
      <c r="B7" s="80"/>
      <c r="C7" s="80"/>
      <c r="D7" s="117" t="s">
        <v>106</v>
      </c>
      <c r="E7" s="117"/>
      <c r="F7" s="117"/>
      <c r="G7" s="117"/>
      <c r="H7" s="117"/>
      <c r="I7" s="117"/>
      <c r="J7" s="117"/>
      <c r="K7" s="117"/>
      <c r="L7" s="117"/>
      <c r="M7" s="117"/>
      <c r="N7" s="80"/>
      <c r="O7" s="80"/>
    </row>
    <row r="9" spans="1:16" s="3" customFormat="1" ht="3" customHeight="1" x14ac:dyDescent="0.2">
      <c r="A9" s="61"/>
      <c r="B9" s="62"/>
      <c r="C9" s="62"/>
      <c r="D9" s="62"/>
      <c r="E9" s="63"/>
      <c r="F9" s="63"/>
      <c r="G9" s="63"/>
      <c r="H9" s="63"/>
      <c r="I9" s="64"/>
      <c r="J9" s="62"/>
      <c r="K9" s="62"/>
      <c r="L9" s="62"/>
      <c r="M9" s="62"/>
      <c r="N9" s="62"/>
      <c r="O9" s="62"/>
      <c r="P9" s="62"/>
    </row>
  </sheetData>
  <mergeCells count="2">
    <mergeCell ref="D7:M7"/>
    <mergeCell ref="B2:O5"/>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EF3D-D801-4B11-92F1-E46BA81C0E83}">
  <sheetPr codeName="Feuil2">
    <pageSetUpPr fitToPage="1"/>
  </sheetPr>
  <dimension ref="A1:AA148"/>
  <sheetViews>
    <sheetView showGridLines="0" view="pageBreakPreview" zoomScaleNormal="100" zoomScaleSheetLayoutView="100" zoomScalePageLayoutView="85" workbookViewId="0"/>
  </sheetViews>
  <sheetFormatPr baseColWidth="10" defaultColWidth="5.85546875" defaultRowHeight="12.75" x14ac:dyDescent="0.2"/>
  <cols>
    <col min="1" max="3" width="13.85546875" style="3" customWidth="1"/>
    <col min="4" max="4" width="15.85546875" style="3" customWidth="1"/>
    <col min="5" max="5" width="13.85546875" style="3" customWidth="1"/>
    <col min="6" max="6" width="14" style="3" customWidth="1"/>
    <col min="7" max="8" width="13.85546875" style="3" customWidth="1"/>
    <col min="9" max="9" width="16.140625" style="3" customWidth="1"/>
    <col min="10" max="10" width="13.85546875" style="3" customWidth="1"/>
    <col min="11" max="11" width="14.42578125" style="3" customWidth="1"/>
    <col min="12" max="12" width="13.85546875" style="3" customWidth="1"/>
    <col min="13" max="13" width="6" style="3" customWidth="1"/>
    <col min="14" max="14" width="6" style="3" hidden="1" customWidth="1"/>
    <col min="15" max="18" width="7.42578125" style="3" hidden="1" customWidth="1"/>
    <col min="19" max="19" width="12" style="3" hidden="1" customWidth="1"/>
    <col min="20" max="20" width="7.42578125" style="3" hidden="1" customWidth="1"/>
    <col min="21" max="22" width="6" style="3" hidden="1" customWidth="1"/>
    <col min="23" max="48" width="6" style="3" customWidth="1"/>
    <col min="49" max="16384" width="5.85546875" style="3"/>
  </cols>
  <sheetData>
    <row r="1" spans="1:15" ht="18" customHeight="1" x14ac:dyDescent="0.2">
      <c r="B1" s="1"/>
      <c r="C1" s="126" t="s">
        <v>111</v>
      </c>
      <c r="D1" s="126"/>
      <c r="E1" s="126"/>
      <c r="F1" s="126"/>
      <c r="G1" s="126"/>
      <c r="H1" s="126"/>
      <c r="I1" s="126"/>
      <c r="J1" s="126"/>
      <c r="K1" s="1"/>
      <c r="L1" s="1"/>
    </row>
    <row r="2" spans="1:15" ht="18" customHeight="1" x14ac:dyDescent="0.2">
      <c r="B2" s="1"/>
      <c r="C2" s="126"/>
      <c r="D2" s="126"/>
      <c r="E2" s="126"/>
      <c r="F2" s="126"/>
      <c r="G2" s="126"/>
      <c r="H2" s="126"/>
      <c r="I2" s="126"/>
      <c r="J2" s="126"/>
      <c r="K2" s="1"/>
      <c r="L2" s="1"/>
    </row>
    <row r="3" spans="1:15" ht="18" customHeight="1" x14ac:dyDescent="0.2">
      <c r="B3" s="1"/>
      <c r="C3" s="126"/>
      <c r="D3" s="126"/>
      <c r="E3" s="126"/>
      <c r="F3" s="126"/>
      <c r="G3" s="126"/>
      <c r="H3" s="126"/>
      <c r="I3" s="126"/>
      <c r="J3" s="126"/>
      <c r="K3" s="1"/>
      <c r="L3" s="1"/>
    </row>
    <row r="4" spans="1:15" ht="18" customHeight="1" x14ac:dyDescent="0.2">
      <c r="B4" s="1"/>
      <c r="C4" s="83"/>
      <c r="D4" s="83"/>
      <c r="E4" s="83"/>
      <c r="F4" s="83"/>
      <c r="G4" s="83"/>
      <c r="H4" s="83"/>
      <c r="I4" s="83"/>
      <c r="J4" s="83"/>
      <c r="K4" s="1"/>
      <c r="L4" s="1"/>
    </row>
    <row r="5" spans="1:15" ht="18" customHeight="1" x14ac:dyDescent="0.2">
      <c r="B5" s="1"/>
      <c r="C5" s="83"/>
      <c r="D5" s="83"/>
      <c r="E5" s="83"/>
      <c r="F5" s="83"/>
      <c r="G5" s="83"/>
      <c r="H5" s="83"/>
      <c r="I5" s="83"/>
      <c r="J5" s="83"/>
      <c r="K5" s="1"/>
      <c r="L5" s="1"/>
    </row>
    <row r="6" spans="1:15" ht="18" customHeight="1" x14ac:dyDescent="0.2">
      <c r="A6" s="58"/>
      <c r="C6" s="89"/>
      <c r="D6" s="89"/>
      <c r="E6" s="89"/>
      <c r="F6" s="89"/>
      <c r="G6" s="89"/>
      <c r="H6" s="89"/>
      <c r="I6" s="89"/>
      <c r="J6" s="89"/>
      <c r="K6" s="1"/>
      <c r="L6" s="1"/>
    </row>
    <row r="7" spans="1:15" ht="18.75" customHeight="1" x14ac:dyDescent="0.2">
      <c r="B7" s="1" t="s">
        <v>90</v>
      </c>
      <c r="D7" s="48"/>
      <c r="E7" s="48"/>
      <c r="F7" s="48"/>
      <c r="G7" s="48"/>
      <c r="H7" s="48"/>
      <c r="I7" s="48"/>
      <c r="J7" s="48"/>
      <c r="K7" s="65" t="s">
        <v>94</v>
      </c>
    </row>
    <row r="8" spans="1:15" ht="18.75" customHeight="1" x14ac:dyDescent="0.2">
      <c r="B8" s="1"/>
      <c r="D8" s="48"/>
      <c r="E8" s="48"/>
      <c r="F8" s="48"/>
      <c r="G8" s="48"/>
      <c r="H8" s="48"/>
      <c r="I8" s="48"/>
      <c r="J8" s="48"/>
      <c r="K8" s="78" t="s">
        <v>95</v>
      </c>
    </row>
    <row r="9" spans="1:15" ht="18.75" customHeight="1" x14ac:dyDescent="0.2">
      <c r="B9" s="1"/>
      <c r="D9" s="48"/>
      <c r="E9" s="48"/>
      <c r="F9" s="48"/>
      <c r="G9" s="48"/>
      <c r="H9" s="48"/>
      <c r="I9" s="48"/>
      <c r="J9" s="48"/>
    </row>
    <row r="10" spans="1:15" s="84" customFormat="1" ht="3" customHeight="1" x14ac:dyDescent="0.2">
      <c r="B10" s="85"/>
      <c r="C10" s="85"/>
      <c r="D10" s="85"/>
      <c r="E10" s="86"/>
      <c r="F10" s="86"/>
      <c r="G10" s="86"/>
      <c r="H10" s="86"/>
      <c r="I10" s="87"/>
      <c r="J10" s="85"/>
      <c r="K10" s="85"/>
      <c r="L10" s="85"/>
      <c r="O10" s="88"/>
    </row>
    <row r="11" spans="1:15" ht="23.25" customHeight="1" x14ac:dyDescent="0.2">
      <c r="A11" s="126" t="s">
        <v>65</v>
      </c>
      <c r="B11" s="126"/>
      <c r="C11" s="126"/>
      <c r="D11" s="126"/>
      <c r="E11" s="126"/>
      <c r="F11" s="126"/>
      <c r="G11" s="126"/>
      <c r="H11" s="126"/>
      <c r="I11" s="126"/>
      <c r="J11" s="126"/>
      <c r="K11" s="126"/>
      <c r="L11" s="126"/>
    </row>
    <row r="12" spans="1:15" ht="17.25" customHeight="1" x14ac:dyDescent="0.2">
      <c r="D12" s="4" t="s">
        <v>76</v>
      </c>
      <c r="E12" s="66"/>
      <c r="F12" s="66"/>
      <c r="I12" s="4" t="s">
        <v>77</v>
      </c>
      <c r="J12" s="66"/>
    </row>
    <row r="13" spans="1:15" ht="17.25" customHeight="1" x14ac:dyDescent="0.2">
      <c r="B13" s="4"/>
      <c r="C13" s="66"/>
      <c r="D13" s="66"/>
      <c r="E13" s="66"/>
      <c r="F13" s="66"/>
      <c r="G13" s="4"/>
      <c r="H13" s="66"/>
      <c r="I13" s="66"/>
      <c r="J13" s="66"/>
    </row>
    <row r="14" spans="1:15" ht="17.25" customHeight="1" x14ac:dyDescent="0.2">
      <c r="C14" s="5" t="s">
        <v>66</v>
      </c>
      <c r="D14" s="127"/>
      <c r="E14" s="127"/>
      <c r="F14" s="66"/>
      <c r="H14" s="5" t="s">
        <v>69</v>
      </c>
      <c r="I14" s="127"/>
      <c r="J14" s="127"/>
    </row>
    <row r="15" spans="1:15" ht="17.25" customHeight="1" x14ac:dyDescent="0.2">
      <c r="C15" s="5" t="s">
        <v>99</v>
      </c>
      <c r="D15" s="127"/>
      <c r="E15" s="127"/>
      <c r="F15" s="66"/>
      <c r="H15" s="5" t="s">
        <v>70</v>
      </c>
      <c r="I15" s="127"/>
      <c r="J15" s="127"/>
    </row>
    <row r="16" spans="1:15" ht="17.25" customHeight="1" x14ac:dyDescent="0.2">
      <c r="C16" s="5" t="s">
        <v>68</v>
      </c>
      <c r="D16" s="127"/>
      <c r="E16" s="127"/>
      <c r="F16" s="66"/>
      <c r="H16" s="5" t="s">
        <v>93</v>
      </c>
      <c r="I16" s="127"/>
      <c r="J16" s="127"/>
    </row>
    <row r="17" spans="2:15" ht="17.25" customHeight="1" x14ac:dyDescent="0.2">
      <c r="C17" s="5" t="s">
        <v>67</v>
      </c>
      <c r="D17" s="135"/>
      <c r="E17" s="135"/>
      <c r="F17" s="66"/>
      <c r="H17" s="5" t="s">
        <v>71</v>
      </c>
      <c r="I17" s="136"/>
      <c r="J17" s="137"/>
    </row>
    <row r="18" spans="2:15" ht="17.25" customHeight="1" x14ac:dyDescent="0.2">
      <c r="C18" s="5" t="s">
        <v>107</v>
      </c>
      <c r="D18" s="128"/>
      <c r="E18" s="128"/>
      <c r="F18" s="66"/>
      <c r="H18" s="5" t="s">
        <v>72</v>
      </c>
      <c r="I18" s="138"/>
      <c r="J18" s="139"/>
    </row>
    <row r="19" spans="2:15" ht="17.25" customHeight="1" x14ac:dyDescent="0.2">
      <c r="B19" s="1"/>
      <c r="C19" s="66"/>
      <c r="D19" s="67"/>
      <c r="E19" s="67"/>
      <c r="F19" s="66"/>
      <c r="G19" s="5"/>
      <c r="H19" s="66"/>
      <c r="I19" s="67"/>
      <c r="J19" s="67"/>
      <c r="K19" s="66"/>
    </row>
    <row r="20" spans="2:15" s="84" customFormat="1" ht="3" customHeight="1" x14ac:dyDescent="0.2">
      <c r="B20" s="85"/>
      <c r="C20" s="85"/>
      <c r="D20" s="85"/>
      <c r="E20" s="86"/>
      <c r="F20" s="86"/>
      <c r="G20" s="86"/>
      <c r="H20" s="86"/>
      <c r="I20" s="87"/>
      <c r="J20" s="85"/>
      <c r="K20" s="85"/>
      <c r="L20" s="85"/>
      <c r="O20" s="88"/>
    </row>
    <row r="21" spans="2:15" ht="23.25" customHeight="1" x14ac:dyDescent="0.2">
      <c r="C21" s="68"/>
      <c r="D21" s="126" t="s">
        <v>73</v>
      </c>
      <c r="E21" s="126"/>
      <c r="F21" s="126"/>
      <c r="G21" s="126"/>
      <c r="H21" s="126"/>
      <c r="I21" s="126"/>
      <c r="J21" s="68"/>
      <c r="K21" s="68"/>
    </row>
    <row r="22" spans="2:15" ht="18" customHeight="1" x14ac:dyDescent="0.2">
      <c r="B22" s="68"/>
      <c r="C22" s="68"/>
      <c r="D22" s="68"/>
      <c r="E22" s="68"/>
      <c r="F22" s="68"/>
      <c r="G22" s="68"/>
      <c r="H22" s="68"/>
      <c r="I22" s="68"/>
      <c r="J22" s="68"/>
      <c r="K22" s="68"/>
    </row>
    <row r="23" spans="2:15" ht="18" customHeight="1" x14ac:dyDescent="0.2">
      <c r="B23" s="68"/>
      <c r="C23" s="68"/>
      <c r="D23" s="68"/>
      <c r="E23" s="68"/>
      <c r="F23" s="68"/>
      <c r="G23" s="68"/>
      <c r="H23" s="68"/>
      <c r="I23" s="68"/>
      <c r="J23" s="68"/>
      <c r="K23" s="68"/>
    </row>
    <row r="24" spans="2:15" ht="18" customHeight="1" x14ac:dyDescent="0.2">
      <c r="B24" s="68"/>
      <c r="C24" s="68"/>
      <c r="D24" s="68"/>
      <c r="E24" s="68"/>
      <c r="F24" s="68"/>
      <c r="G24" s="68"/>
      <c r="H24" s="81"/>
      <c r="I24" s="68"/>
      <c r="J24" s="68"/>
      <c r="K24" s="68"/>
    </row>
    <row r="25" spans="2:15" ht="18" customHeight="1" x14ac:dyDescent="0.2">
      <c r="B25" s="68"/>
      <c r="C25" s="68"/>
      <c r="D25" s="68"/>
      <c r="E25" s="68"/>
      <c r="F25" s="68"/>
      <c r="G25" s="68"/>
      <c r="H25" s="145" t="s">
        <v>108</v>
      </c>
      <c r="I25" s="145"/>
      <c r="J25" s="145"/>
      <c r="K25" s="68"/>
    </row>
    <row r="26" spans="2:15" ht="18" customHeight="1" x14ac:dyDescent="0.2">
      <c r="B26" s="68"/>
      <c r="C26" s="68"/>
      <c r="D26" s="68"/>
      <c r="E26" s="68"/>
      <c r="F26" s="68"/>
      <c r="G26" s="68"/>
      <c r="H26" s="145"/>
      <c r="I26" s="145"/>
      <c r="J26" s="145"/>
      <c r="K26" s="68"/>
    </row>
    <row r="27" spans="2:15" ht="18" customHeight="1" x14ac:dyDescent="0.2">
      <c r="B27" s="68"/>
      <c r="C27" s="68"/>
      <c r="D27" s="68"/>
      <c r="E27" s="68"/>
      <c r="F27" s="68"/>
      <c r="G27" s="68"/>
      <c r="H27" s="145"/>
      <c r="I27" s="145"/>
      <c r="J27" s="145"/>
      <c r="K27" s="68"/>
    </row>
    <row r="28" spans="2:15" ht="18" customHeight="1" x14ac:dyDescent="0.2">
      <c r="B28" s="68"/>
      <c r="C28" s="68"/>
      <c r="D28" s="68"/>
      <c r="E28" s="68"/>
      <c r="F28" s="68"/>
      <c r="G28" s="68"/>
      <c r="H28" s="145"/>
      <c r="I28" s="145"/>
      <c r="J28" s="145"/>
      <c r="K28" s="68"/>
    </row>
    <row r="29" spans="2:15" ht="18" customHeight="1" x14ac:dyDescent="0.2">
      <c r="B29" s="68"/>
      <c r="C29" s="68"/>
      <c r="D29" s="68"/>
      <c r="E29" s="68"/>
      <c r="F29" s="68"/>
      <c r="G29" s="68"/>
      <c r="H29" s="145"/>
      <c r="I29" s="145"/>
      <c r="J29" s="145"/>
      <c r="K29" s="68"/>
    </row>
    <row r="30" spans="2:15" ht="18" customHeight="1" x14ac:dyDescent="0.2">
      <c r="B30" s="68"/>
      <c r="C30" s="68"/>
      <c r="D30" s="68"/>
      <c r="E30" s="68"/>
      <c r="F30" s="68"/>
      <c r="G30" s="68"/>
      <c r="H30" s="145"/>
      <c r="I30" s="145"/>
      <c r="J30" s="145"/>
      <c r="K30" s="68"/>
    </row>
    <row r="31" spans="2:15" ht="18" customHeight="1" x14ac:dyDescent="0.2">
      <c r="B31" s="68"/>
      <c r="C31" s="68"/>
      <c r="D31" s="68"/>
      <c r="E31" s="68"/>
      <c r="F31" s="68"/>
      <c r="G31" s="68"/>
      <c r="H31" s="145"/>
      <c r="I31" s="145"/>
      <c r="J31" s="145"/>
      <c r="K31" s="68"/>
    </row>
    <row r="32" spans="2:15" ht="18" customHeight="1" x14ac:dyDescent="0.2">
      <c r="B32" s="68"/>
      <c r="C32" s="68"/>
      <c r="D32" s="68"/>
      <c r="E32" s="68"/>
      <c r="F32" s="68"/>
      <c r="G32" s="68"/>
      <c r="H32" s="145"/>
      <c r="I32" s="145"/>
      <c r="J32" s="145"/>
      <c r="K32" s="68"/>
    </row>
    <row r="33" spans="2:27" ht="18" customHeight="1" x14ac:dyDescent="0.2">
      <c r="B33" s="68"/>
      <c r="C33" s="68"/>
      <c r="D33" s="68"/>
      <c r="E33" s="68"/>
      <c r="F33" s="68"/>
      <c r="G33" s="68"/>
      <c r="H33" s="145"/>
      <c r="I33" s="145"/>
      <c r="J33" s="145"/>
      <c r="K33" s="68"/>
    </row>
    <row r="34" spans="2:27" ht="18" customHeight="1" x14ac:dyDescent="0.2">
      <c r="B34" s="68"/>
      <c r="C34" s="68"/>
      <c r="D34" s="68"/>
      <c r="E34" s="68"/>
      <c r="F34" s="68"/>
      <c r="G34" s="68"/>
      <c r="H34" s="145"/>
      <c r="I34" s="145"/>
      <c r="J34" s="145"/>
      <c r="K34" s="82"/>
    </row>
    <row r="35" spans="2:27" ht="18" customHeight="1" x14ac:dyDescent="0.2">
      <c r="B35" s="68"/>
      <c r="C35" s="68"/>
      <c r="D35" s="68"/>
      <c r="E35" s="68"/>
      <c r="F35" s="68"/>
      <c r="G35" s="68"/>
      <c r="H35" s="145"/>
      <c r="I35" s="145"/>
      <c r="J35" s="145"/>
      <c r="K35" s="82"/>
      <c r="S35" s="3" t="s">
        <v>128</v>
      </c>
    </row>
    <row r="36" spans="2:27" ht="18" customHeight="1" x14ac:dyDescent="0.2">
      <c r="B36" s="68"/>
      <c r="C36" s="68"/>
      <c r="D36" s="68"/>
      <c r="E36" s="68"/>
      <c r="G36" s="68"/>
      <c r="H36" s="145"/>
      <c r="I36" s="145"/>
      <c r="J36" s="145"/>
      <c r="K36" s="68"/>
      <c r="S36" s="3" t="s">
        <v>129</v>
      </c>
    </row>
    <row r="37" spans="2:27" ht="17.25" customHeight="1" x14ac:dyDescent="0.25">
      <c r="B37" s="68"/>
      <c r="C37" s="68"/>
      <c r="D37" s="68"/>
      <c r="E37" s="68"/>
      <c r="G37" s="68"/>
      <c r="H37" s="68"/>
      <c r="I37" s="68"/>
      <c r="J37" s="68"/>
      <c r="K37" s="68"/>
      <c r="N37"/>
      <c r="O37"/>
      <c r="P37"/>
      <c r="Q37"/>
      <c r="R37"/>
      <c r="S37" t="s">
        <v>130</v>
      </c>
      <c r="T37" t="s">
        <v>131</v>
      </c>
      <c r="U37"/>
      <c r="V37"/>
      <c r="W37"/>
      <c r="X37"/>
      <c r="Y37"/>
      <c r="Z37"/>
      <c r="AA37"/>
    </row>
    <row r="38" spans="2:27" s="1" customFormat="1" ht="18" customHeight="1" x14ac:dyDescent="0.25">
      <c r="B38" s="129"/>
      <c r="C38" s="129"/>
      <c r="D38" s="129"/>
      <c r="E38" s="129"/>
      <c r="F38" s="129"/>
      <c r="G38" s="129"/>
      <c r="H38" s="129"/>
      <c r="I38" s="129"/>
      <c r="J38" s="129"/>
      <c r="K38" s="129"/>
      <c r="N38"/>
      <c r="O38"/>
      <c r="P38"/>
      <c r="Q38"/>
      <c r="R38"/>
      <c r="S38"/>
      <c r="T38"/>
      <c r="U38"/>
      <c r="V38"/>
      <c r="W38"/>
      <c r="X38"/>
      <c r="Y38"/>
      <c r="Z38"/>
      <c r="AA38"/>
    </row>
    <row r="39" spans="2:27" s="49" customFormat="1" ht="30" customHeight="1" x14ac:dyDescent="0.25">
      <c r="C39" s="130" t="s">
        <v>0</v>
      </c>
      <c r="D39" s="130"/>
      <c r="E39" s="130"/>
      <c r="F39" s="130"/>
      <c r="G39" s="130"/>
      <c r="H39" s="70" t="s">
        <v>109</v>
      </c>
      <c r="I39" s="70" t="s">
        <v>20</v>
      </c>
      <c r="J39" s="70" t="s">
        <v>22</v>
      </c>
      <c r="N39"/>
      <c r="O39" s="93">
        <v>5</v>
      </c>
      <c r="P39" s="93">
        <v>10</v>
      </c>
      <c r="Q39" s="93">
        <v>20</v>
      </c>
      <c r="R39" s="93">
        <v>30</v>
      </c>
      <c r="S39" s="93">
        <v>50</v>
      </c>
      <c r="T39" s="93">
        <v>100</v>
      </c>
      <c r="U39"/>
      <c r="V39"/>
      <c r="W39"/>
      <c r="X39"/>
      <c r="Y39"/>
      <c r="Z39"/>
      <c r="AA39"/>
    </row>
    <row r="40" spans="2:27" s="50" customFormat="1" ht="27.75" customHeight="1" x14ac:dyDescent="0.25">
      <c r="C40" s="131" t="s">
        <v>112</v>
      </c>
      <c r="D40" s="131"/>
      <c r="E40" s="131"/>
      <c r="F40" s="131"/>
      <c r="G40" s="131"/>
      <c r="H40" s="33">
        <v>0.1</v>
      </c>
      <c r="I40" s="35">
        <v>0</v>
      </c>
      <c r="J40" s="71">
        <f t="shared" ref="J40:J41" si="0">H40*I40</f>
        <v>0</v>
      </c>
      <c r="N40"/>
      <c r="O40" s="98">
        <v>7.3460000000000001</v>
      </c>
      <c r="P40" s="99">
        <v>9.33</v>
      </c>
      <c r="Q40" s="99">
        <v>11.445</v>
      </c>
      <c r="R40" s="99">
        <v>12.813000000000001</v>
      </c>
      <c r="S40" s="99">
        <v>14.728</v>
      </c>
      <c r="T40" s="99">
        <v>17.565999999999999</v>
      </c>
    </row>
    <row r="41" spans="2:27" s="50" customFormat="1" ht="27.75" customHeight="1" x14ac:dyDescent="0.25">
      <c r="C41" s="131" t="s">
        <v>113</v>
      </c>
      <c r="D41" s="131"/>
      <c r="E41" s="131"/>
      <c r="F41" s="131"/>
      <c r="G41" s="131"/>
      <c r="H41" s="33">
        <v>0.9</v>
      </c>
      <c r="I41" s="35">
        <v>0</v>
      </c>
      <c r="J41" s="71">
        <f t="shared" si="0"/>
        <v>0</v>
      </c>
      <c r="O41" s="98">
        <v>0.73399999999999999</v>
      </c>
      <c r="P41" s="99">
        <v>0.747</v>
      </c>
      <c r="Q41" s="99">
        <v>0.75800000000000001</v>
      </c>
      <c r="R41" s="99">
        <v>0.76400000000000001</v>
      </c>
      <c r="S41" s="99">
        <v>0.77200000000000002</v>
      </c>
      <c r="T41" s="99">
        <v>0.78200000000000003</v>
      </c>
    </row>
    <row r="42" spans="2:27" s="50" customFormat="1" ht="17.25" customHeight="1" x14ac:dyDescent="0.2">
      <c r="C42" s="132" t="s">
        <v>23</v>
      </c>
      <c r="D42" s="133"/>
      <c r="E42" s="133"/>
      <c r="F42" s="133"/>
      <c r="G42" s="134"/>
      <c r="H42" s="36">
        <f>IF(I42=0,0,(H41*I41+H40*I40)/I42)</f>
        <v>0</v>
      </c>
      <c r="I42" s="36">
        <f>SUM(I40:I41)</f>
        <v>0</v>
      </c>
      <c r="J42" s="34">
        <f>SUM(J40:J41)</f>
        <v>0</v>
      </c>
    </row>
    <row r="43" spans="2:27" s="1" customFormat="1" ht="18" customHeight="1" x14ac:dyDescent="0.2">
      <c r="C43" s="15"/>
      <c r="D43" s="15"/>
      <c r="E43" s="15"/>
      <c r="F43" s="15"/>
      <c r="G43" s="15"/>
      <c r="H43" s="15"/>
      <c r="I43" s="15"/>
      <c r="K43" s="3"/>
      <c r="P43" s="47"/>
      <c r="Q43" s="3"/>
      <c r="R43" s="91" t="s">
        <v>122</v>
      </c>
      <c r="S43" s="95">
        <v>30</v>
      </c>
      <c r="T43" s="3" t="s">
        <v>124</v>
      </c>
    </row>
    <row r="44" spans="2:27" ht="17.25" customHeight="1" x14ac:dyDescent="0.2">
      <c r="B44" s="1"/>
      <c r="C44" s="66"/>
      <c r="D44" s="67"/>
      <c r="E44" s="67"/>
      <c r="F44" s="66"/>
      <c r="G44" s="5"/>
      <c r="H44" s="66"/>
      <c r="I44" s="67"/>
      <c r="J44" s="67"/>
      <c r="K44" s="66"/>
      <c r="O44" s="1"/>
      <c r="R44" s="91" t="s">
        <v>123</v>
      </c>
      <c r="S44" s="14">
        <f>S43/3.6*10^-6</f>
        <v>8.3333333333333337E-6</v>
      </c>
      <c r="T44" s="3" t="s">
        <v>125</v>
      </c>
    </row>
    <row r="45" spans="2:27" s="84" customFormat="1" ht="3" customHeight="1" x14ac:dyDescent="0.2">
      <c r="B45" s="85"/>
      <c r="C45" s="85"/>
      <c r="D45" s="85"/>
      <c r="E45" s="86"/>
      <c r="F45" s="86"/>
      <c r="G45" s="86"/>
      <c r="H45" s="86"/>
      <c r="I45" s="87"/>
      <c r="J45" s="85"/>
      <c r="K45" s="85"/>
      <c r="L45" s="85"/>
      <c r="O45" s="88"/>
    </row>
    <row r="46" spans="2:27" ht="23.25" customHeight="1" x14ac:dyDescent="0.2">
      <c r="B46" s="126" t="s">
        <v>127</v>
      </c>
      <c r="C46" s="126"/>
      <c r="D46" s="126"/>
      <c r="E46" s="126"/>
      <c r="F46" s="126"/>
      <c r="G46" s="126"/>
      <c r="H46" s="126"/>
      <c r="I46" s="126"/>
      <c r="J46" s="126"/>
      <c r="K46" s="126"/>
      <c r="L46" s="2"/>
      <c r="Q46" s="90"/>
      <c r="R46" s="91" t="s">
        <v>116</v>
      </c>
      <c r="S46" s="28" t="b">
        <f>IF(D18="Secteur 1",R40*(6*60)^(1-R41),IF(D18="Secteur 2",Q40*(6*60)^(1-Q41),IF(D18="Secteur 3",P40*(6*60)^(1-P41))))</f>
        <v>0</v>
      </c>
      <c r="T46" s="90" t="s">
        <v>117</v>
      </c>
    </row>
    <row r="47" spans="2:27" ht="11.25" customHeight="1" x14ac:dyDescent="0.2">
      <c r="B47" s="83"/>
      <c r="C47" s="83"/>
      <c r="D47" s="83"/>
      <c r="E47" s="83"/>
      <c r="F47" s="83"/>
      <c r="G47" s="83"/>
      <c r="H47" s="83"/>
      <c r="I47" s="83"/>
      <c r="J47" s="83"/>
      <c r="K47" s="83"/>
      <c r="L47" s="2"/>
      <c r="Q47" s="47"/>
      <c r="R47" s="92" t="s">
        <v>114</v>
      </c>
      <c r="S47" s="17">
        <f>ROUND((S46/1000)*J42,1)</f>
        <v>0</v>
      </c>
      <c r="T47" s="47" t="s">
        <v>115</v>
      </c>
    </row>
    <row r="48" spans="2:27" ht="23.25" customHeight="1" x14ac:dyDescent="0.2">
      <c r="B48" s="83"/>
      <c r="C48" s="83"/>
      <c r="D48" s="83"/>
      <c r="E48" s="141" t="s">
        <v>97</v>
      </c>
      <c r="F48" s="141"/>
      <c r="G48" s="141"/>
      <c r="H48" s="141"/>
      <c r="I48" s="83"/>
      <c r="J48" s="83"/>
      <c r="K48" s="83"/>
      <c r="L48" s="2"/>
      <c r="O48" s="90"/>
      <c r="R48" s="92" t="s">
        <v>120</v>
      </c>
      <c r="S48" s="17" t="b">
        <f>IF(D18="Secteur 1",I41*30/1000,IF(D18="Secteur 2",I41*25/1000,IF(D18="Secteur 3",I41*20/1000)))</f>
        <v>0</v>
      </c>
      <c r="T48" s="47" t="s">
        <v>115</v>
      </c>
    </row>
    <row r="49" spans="1:20" ht="25.5" customHeight="1" x14ac:dyDescent="0.2">
      <c r="B49" s="83"/>
      <c r="C49" s="83"/>
      <c r="D49" s="83"/>
      <c r="E49" s="146" t="s">
        <v>138</v>
      </c>
      <c r="F49" s="147"/>
      <c r="G49" s="148" t="str">
        <f>_xlfn.CONCAT(S50," m²")</f>
        <v>0 m²</v>
      </c>
      <c r="H49" s="149"/>
      <c r="I49" s="83"/>
      <c r="J49" s="83"/>
      <c r="K49" s="83"/>
      <c r="L49" s="2"/>
      <c r="R49" s="92" t="s">
        <v>119</v>
      </c>
      <c r="S49" s="17">
        <f>S47-S48</f>
        <v>0</v>
      </c>
      <c r="T49" s="47" t="s">
        <v>115</v>
      </c>
    </row>
    <row r="50" spans="1:20" ht="25.5" customHeight="1" x14ac:dyDescent="0.2">
      <c r="B50" s="83"/>
      <c r="C50" s="83"/>
      <c r="D50" s="83"/>
      <c r="E50" s="146" t="s">
        <v>118</v>
      </c>
      <c r="F50" s="147"/>
      <c r="G50" s="148" t="str">
        <f>_xlfn.CONCAT(S48," m³")</f>
        <v>FAUX m³</v>
      </c>
      <c r="H50" s="149"/>
      <c r="I50" s="83"/>
      <c r="J50" s="83"/>
      <c r="K50" s="83"/>
      <c r="L50" s="2"/>
      <c r="Q50" s="50"/>
      <c r="R50" s="92" t="s">
        <v>121</v>
      </c>
      <c r="S50" s="94">
        <f>ROUND(S49/(S44*3600*24),0)</f>
        <v>0</v>
      </c>
      <c r="T50" s="47" t="s">
        <v>126</v>
      </c>
    </row>
    <row r="51" spans="1:20" customFormat="1" ht="36" customHeight="1" x14ac:dyDescent="0.25">
      <c r="E51" s="146" t="s">
        <v>152</v>
      </c>
      <c r="F51" s="147"/>
      <c r="G51" s="153"/>
      <c r="H51" s="154"/>
      <c r="P51" s="3"/>
      <c r="Q51" s="3"/>
      <c r="R51" s="3"/>
      <c r="S51" s="3"/>
      <c r="T51" s="3"/>
    </row>
    <row r="52" spans="1:20" customFormat="1" ht="26.25" customHeight="1" x14ac:dyDescent="0.25">
      <c r="P52" s="3"/>
      <c r="Q52" s="3"/>
      <c r="R52" s="3"/>
      <c r="S52" s="3"/>
      <c r="T52" s="3"/>
    </row>
    <row r="53" spans="1:20" s="50" customFormat="1" ht="30" customHeight="1" x14ac:dyDescent="0.25">
      <c r="B53" s="3"/>
      <c r="D53"/>
      <c r="E53" s="142" t="s">
        <v>140</v>
      </c>
      <c r="F53" s="142"/>
      <c r="G53" s="142"/>
      <c r="H53" s="142"/>
      <c r="I53"/>
    </row>
    <row r="54" spans="1:20" s="50" customFormat="1" ht="19.5" customHeight="1" x14ac:dyDescent="0.25">
      <c r="B54" s="3"/>
      <c r="E54"/>
      <c r="F54"/>
      <c r="G54"/>
      <c r="H54"/>
      <c r="I54"/>
    </row>
    <row r="55" spans="1:20" ht="27" customHeight="1" x14ac:dyDescent="0.25">
      <c r="B55" s="1"/>
      <c r="E55"/>
      <c r="F55" s="109" t="s">
        <v>141</v>
      </c>
      <c r="G55" s="10"/>
      <c r="H55" s="110" t="s">
        <v>142</v>
      </c>
      <c r="I55"/>
      <c r="K55" s="1"/>
      <c r="L55" s="1"/>
      <c r="O55" s="4"/>
    </row>
    <row r="56" spans="1:20" ht="25.5" customHeight="1" x14ac:dyDescent="0.25">
      <c r="K56" s="1"/>
      <c r="L56" s="1"/>
      <c r="O56" s="4"/>
      <c r="Q56" s="104"/>
      <c r="R56" s="50"/>
      <c r="S56" s="100"/>
      <c r="T56" s="47"/>
    </row>
    <row r="57" spans="1:20" ht="25.5" customHeight="1" x14ac:dyDescent="0.25">
      <c r="A57" s="111">
        <v>0</v>
      </c>
      <c r="C57" s="150" t="s">
        <v>47</v>
      </c>
      <c r="D57" s="105" t="s">
        <v>134</v>
      </c>
      <c r="E57" s="103">
        <f>A57/10</f>
        <v>0</v>
      </c>
      <c r="G57" s="113">
        <v>0</v>
      </c>
      <c r="H57" s="150" t="s">
        <v>49</v>
      </c>
      <c r="I57" s="105" t="s">
        <v>135</v>
      </c>
      <c r="J57" s="103">
        <f>G57/10</f>
        <v>0</v>
      </c>
      <c r="K57" s="112" t="s">
        <v>146</v>
      </c>
      <c r="L57" s="1"/>
      <c r="O57" s="4"/>
      <c r="Q57" s="104"/>
      <c r="R57" s="50"/>
      <c r="S57" s="100"/>
      <c r="T57" s="47"/>
    </row>
    <row r="58" spans="1:20" ht="25.5" customHeight="1" x14ac:dyDescent="0.25">
      <c r="A58" s="111">
        <v>0</v>
      </c>
      <c r="C58" s="151"/>
      <c r="D58" s="105" t="s">
        <v>136</v>
      </c>
      <c r="E58" s="103">
        <f>A58/10</f>
        <v>0</v>
      </c>
      <c r="G58" s="113">
        <v>0</v>
      </c>
      <c r="H58" s="151"/>
      <c r="I58" s="105" t="s">
        <v>137</v>
      </c>
      <c r="J58" s="103">
        <f>G58/10</f>
        <v>0</v>
      </c>
      <c r="K58" s="112" t="s">
        <v>147</v>
      </c>
      <c r="L58" s="1"/>
      <c r="O58" s="4"/>
      <c r="Q58" s="104"/>
      <c r="R58" s="50"/>
      <c r="S58" s="100"/>
      <c r="T58" s="47"/>
    </row>
    <row r="59" spans="1:20" ht="25.5" customHeight="1" x14ac:dyDescent="0.25">
      <c r="A59" s="111">
        <v>1</v>
      </c>
      <c r="C59" s="151"/>
      <c r="D59" s="108" t="s">
        <v>135</v>
      </c>
      <c r="E59" s="103">
        <f>A59/10</f>
        <v>0.1</v>
      </c>
      <c r="F59" s="112" t="s">
        <v>148</v>
      </c>
      <c r="G59" s="90"/>
      <c r="H59" s="151"/>
      <c r="I59" s="107" t="s">
        <v>52</v>
      </c>
      <c r="J59" s="103">
        <v>0.4</v>
      </c>
      <c r="L59" s="1"/>
      <c r="O59" s="4"/>
      <c r="Q59" s="104"/>
      <c r="R59" s="50"/>
      <c r="S59" s="100"/>
      <c r="T59" s="47"/>
    </row>
    <row r="60" spans="1:20" ht="25.5" customHeight="1" x14ac:dyDescent="0.25">
      <c r="C60" s="144" t="s">
        <v>145</v>
      </c>
      <c r="D60" s="106" t="s">
        <v>143</v>
      </c>
      <c r="E60" s="102">
        <f>E58*E57</f>
        <v>0</v>
      </c>
      <c r="H60" s="144" t="s">
        <v>145</v>
      </c>
      <c r="I60" s="106" t="s">
        <v>143</v>
      </c>
      <c r="J60" s="102">
        <f>(PI()*(J58/2)^2)+2*PI()*(J58/2)*J57</f>
        <v>0</v>
      </c>
      <c r="L60" s="1"/>
      <c r="O60" s="4"/>
      <c r="Q60" s="104"/>
      <c r="R60" s="50"/>
      <c r="S60" s="100"/>
      <c r="T60" s="47"/>
    </row>
    <row r="61" spans="1:20" ht="25.5" customHeight="1" x14ac:dyDescent="0.25">
      <c r="C61" s="144"/>
      <c r="D61" s="107" t="s">
        <v>144</v>
      </c>
      <c r="E61" s="102">
        <f>(E58*E57*E59)/2</f>
        <v>0</v>
      </c>
      <c r="H61" s="144"/>
      <c r="I61" s="107" t="s">
        <v>144</v>
      </c>
      <c r="J61" s="102">
        <f>(PI()*(J58/2)^2)*J57*J59</f>
        <v>0</v>
      </c>
      <c r="L61" s="1"/>
      <c r="O61" s="4"/>
      <c r="Q61" s="104"/>
      <c r="R61" s="50"/>
      <c r="S61" s="100"/>
      <c r="T61" s="47"/>
    </row>
    <row r="62" spans="1:20" ht="15" customHeight="1" x14ac:dyDescent="0.25">
      <c r="D62" s="1"/>
      <c r="E62" s="50"/>
      <c r="H62"/>
      <c r="I62"/>
      <c r="J62"/>
      <c r="K62" s="1"/>
      <c r="L62" s="1"/>
      <c r="O62" s="4"/>
      <c r="Q62" s="104"/>
      <c r="R62" s="50"/>
      <c r="S62" s="100"/>
      <c r="T62" s="47"/>
    </row>
    <row r="63" spans="1:20" ht="25.5" customHeight="1" x14ac:dyDescent="0.25">
      <c r="A63" s="114">
        <v>0</v>
      </c>
      <c r="C63" s="150" t="s">
        <v>58</v>
      </c>
      <c r="D63" s="105" t="s">
        <v>134</v>
      </c>
      <c r="E63" s="103">
        <f>A63/10</f>
        <v>0</v>
      </c>
      <c r="G63" s="115">
        <v>0</v>
      </c>
      <c r="H63" s="150" t="s">
        <v>48</v>
      </c>
      <c r="I63" s="105" t="s">
        <v>134</v>
      </c>
      <c r="J63" s="103">
        <f>G63/10</f>
        <v>0</v>
      </c>
      <c r="K63" s="1"/>
      <c r="L63" s="1"/>
      <c r="O63" s="4"/>
      <c r="Q63" s="104"/>
      <c r="R63" s="50"/>
      <c r="S63" s="100"/>
      <c r="T63" s="47"/>
    </row>
    <row r="64" spans="1:20" ht="25.5" customHeight="1" x14ac:dyDescent="0.25">
      <c r="A64" s="114">
        <v>4</v>
      </c>
      <c r="C64" s="151"/>
      <c r="D64" s="105" t="s">
        <v>136</v>
      </c>
      <c r="E64" s="103">
        <f>A64/10</f>
        <v>0.4</v>
      </c>
      <c r="G64" s="115">
        <v>1</v>
      </c>
      <c r="H64" s="151"/>
      <c r="I64" s="105" t="s">
        <v>135</v>
      </c>
      <c r="J64" s="103">
        <f>G64/10</f>
        <v>0.1</v>
      </c>
      <c r="K64" s="112" t="s">
        <v>148</v>
      </c>
      <c r="L64" s="1"/>
      <c r="Q64" s="104"/>
      <c r="R64" s="50"/>
      <c r="S64" s="100"/>
      <c r="T64" s="47"/>
    </row>
    <row r="65" spans="1:20" ht="25.5" customHeight="1" x14ac:dyDescent="0.25">
      <c r="A65" s="114">
        <v>1</v>
      </c>
      <c r="C65" s="151"/>
      <c r="D65" s="105" t="s">
        <v>135</v>
      </c>
      <c r="E65" s="103">
        <f>A65/10</f>
        <v>0.1</v>
      </c>
      <c r="F65" s="112" t="s">
        <v>149</v>
      </c>
      <c r="G65" s="115">
        <v>0</v>
      </c>
      <c r="H65" s="151"/>
      <c r="I65" s="105" t="s">
        <v>151</v>
      </c>
      <c r="J65" s="103">
        <f>G65/10</f>
        <v>0</v>
      </c>
      <c r="L65" s="1"/>
      <c r="O65" s="4"/>
      <c r="Q65" s="104"/>
      <c r="R65" s="50"/>
      <c r="S65" s="100"/>
      <c r="T65" s="47"/>
    </row>
    <row r="66" spans="1:20" ht="25.5" customHeight="1" x14ac:dyDescent="0.25">
      <c r="C66" s="152"/>
      <c r="D66" s="107" t="s">
        <v>52</v>
      </c>
      <c r="E66" s="103">
        <v>0.4</v>
      </c>
      <c r="G66" s="50"/>
      <c r="H66" s="152"/>
      <c r="I66" s="105" t="s">
        <v>150</v>
      </c>
      <c r="J66" s="103">
        <f>J65+2*J64</f>
        <v>0.2</v>
      </c>
      <c r="L66" s="1"/>
      <c r="O66" s="4"/>
      <c r="Q66" s="104"/>
      <c r="R66" s="50"/>
      <c r="S66" s="100"/>
      <c r="T66" s="47"/>
    </row>
    <row r="67" spans="1:20" ht="25.5" customHeight="1" x14ac:dyDescent="0.25">
      <c r="B67" s="1"/>
      <c r="C67" s="144" t="s">
        <v>145</v>
      </c>
      <c r="D67" s="106" t="s">
        <v>143</v>
      </c>
      <c r="E67" s="102">
        <f>(E63*E64)+(((E63+E64)*2)*E65)</f>
        <v>8.0000000000000016E-2</v>
      </c>
      <c r="H67" s="144" t="s">
        <v>145</v>
      </c>
      <c r="I67" s="106" t="s">
        <v>143</v>
      </c>
      <c r="J67" s="102">
        <f>J66*J63</f>
        <v>0</v>
      </c>
      <c r="K67" s="1"/>
      <c r="L67" s="1"/>
      <c r="O67" s="4"/>
      <c r="Q67" s="104"/>
      <c r="R67" s="50"/>
      <c r="S67" s="100"/>
      <c r="T67" s="47"/>
    </row>
    <row r="68" spans="1:20" ht="25.5" customHeight="1" x14ac:dyDescent="0.25">
      <c r="B68" s="1"/>
      <c r="C68" s="144"/>
      <c r="D68" s="107" t="s">
        <v>144</v>
      </c>
      <c r="E68" s="102">
        <f>E63*E64*E65*E66</f>
        <v>0</v>
      </c>
      <c r="F68" s="50"/>
      <c r="G68" s="50"/>
      <c r="H68" s="144"/>
      <c r="I68" s="107" t="s">
        <v>144</v>
      </c>
      <c r="J68" s="102">
        <f>((J65*J66)*J64*J63)/2</f>
        <v>0</v>
      </c>
      <c r="K68" s="1"/>
      <c r="L68" s="1"/>
      <c r="O68" s="4"/>
      <c r="Q68" s="104"/>
      <c r="R68" s="50"/>
      <c r="S68" s="100"/>
      <c r="T68" s="47"/>
    </row>
    <row r="69" spans="1:20" ht="25.5" customHeight="1" x14ac:dyDescent="0.25">
      <c r="B69" s="1"/>
      <c r="C69" s="50"/>
      <c r="D69" s="50"/>
      <c r="E69" s="50"/>
      <c r="F69" s="50"/>
      <c r="G69" s="50"/>
      <c r="H69" s="50"/>
      <c r="I69"/>
      <c r="J69" s="101"/>
      <c r="K69" s="1"/>
      <c r="L69" s="1"/>
      <c r="O69" s="4"/>
      <c r="Q69" s="50"/>
      <c r="R69" s="92"/>
      <c r="S69" s="94"/>
      <c r="T69" s="47"/>
    </row>
    <row r="70" spans="1:20" ht="18" customHeight="1" x14ac:dyDescent="0.2">
      <c r="B70" s="1"/>
      <c r="C70" s="1"/>
      <c r="D70" s="1"/>
      <c r="E70" s="97"/>
      <c r="F70" s="97"/>
      <c r="G70" s="96"/>
      <c r="H70" s="96"/>
      <c r="I70" s="2"/>
      <c r="J70" s="1"/>
      <c r="K70" s="1"/>
      <c r="L70" s="1"/>
      <c r="O70" s="4"/>
      <c r="Q70" s="50"/>
      <c r="R70" s="92"/>
      <c r="S70" s="94"/>
      <c r="T70" s="47"/>
    </row>
    <row r="71" spans="1:20" ht="18" customHeight="1" x14ac:dyDescent="0.2">
      <c r="B71" s="1"/>
      <c r="C71" s="1"/>
      <c r="E71" s="143" t="s">
        <v>98</v>
      </c>
      <c r="F71" s="143"/>
      <c r="G71" s="143"/>
      <c r="H71" s="143"/>
      <c r="I71" s="143"/>
      <c r="J71" s="143"/>
      <c r="K71" s="1"/>
      <c r="L71" s="1"/>
    </row>
    <row r="72" spans="1:20" ht="18" customHeight="1" x14ac:dyDescent="0.2">
      <c r="B72" s="1"/>
      <c r="C72" s="1"/>
      <c r="E72" s="143"/>
      <c r="F72" s="143"/>
      <c r="G72" s="143"/>
      <c r="H72" s="143"/>
      <c r="I72" s="143"/>
      <c r="J72" s="143"/>
      <c r="K72" s="1"/>
      <c r="L72" s="1"/>
    </row>
    <row r="73" spans="1:20" ht="18" customHeight="1" x14ac:dyDescent="0.2">
      <c r="B73" s="1"/>
      <c r="C73" s="1"/>
      <c r="E73" s="143"/>
      <c r="F73" s="143"/>
      <c r="G73" s="143"/>
      <c r="H73" s="143"/>
      <c r="I73" s="143"/>
      <c r="J73" s="143"/>
      <c r="K73" s="1"/>
      <c r="L73" s="1"/>
    </row>
    <row r="74" spans="1:20" ht="18" customHeight="1" x14ac:dyDescent="0.2">
      <c r="B74" s="1"/>
      <c r="C74" s="1"/>
      <c r="E74" s="143"/>
      <c r="F74" s="143"/>
      <c r="G74" s="143"/>
      <c r="H74" s="143"/>
      <c r="I74" s="143"/>
      <c r="J74" s="143"/>
      <c r="K74" s="1"/>
      <c r="L74" s="1"/>
    </row>
    <row r="75" spans="1:20" ht="18" customHeight="1" x14ac:dyDescent="0.2">
      <c r="B75" s="1"/>
      <c r="C75" s="1"/>
      <c r="E75" s="143"/>
      <c r="F75" s="143"/>
      <c r="G75" s="143"/>
      <c r="H75" s="143"/>
      <c r="I75" s="143"/>
      <c r="J75" s="143"/>
      <c r="K75" s="1"/>
      <c r="L75" s="1"/>
    </row>
    <row r="76" spans="1:20" ht="18" customHeight="1" x14ac:dyDescent="0.2">
      <c r="B76" s="1"/>
      <c r="C76" s="1"/>
      <c r="E76" s="143"/>
      <c r="F76" s="143"/>
      <c r="G76" s="143"/>
      <c r="H76" s="143"/>
      <c r="I76" s="143"/>
      <c r="J76" s="143"/>
      <c r="K76" s="1"/>
      <c r="L76" s="1"/>
    </row>
    <row r="77" spans="1:20" ht="18" customHeight="1" x14ac:dyDescent="0.2">
      <c r="A77" s="58" t="s">
        <v>59</v>
      </c>
      <c r="C77" s="1"/>
      <c r="D77" s="59"/>
      <c r="E77" s="143"/>
      <c r="F77" s="143"/>
      <c r="G77" s="143"/>
      <c r="H77" s="143"/>
      <c r="I77" s="143"/>
      <c r="J77" s="143"/>
      <c r="K77" s="1"/>
      <c r="L77" s="1"/>
    </row>
    <row r="78" spans="1:20" ht="18" customHeight="1" x14ac:dyDescent="0.2">
      <c r="A78" s="60" t="s">
        <v>60</v>
      </c>
      <c r="C78" s="1"/>
      <c r="D78" s="59"/>
      <c r="E78" s="72"/>
      <c r="F78" s="72"/>
      <c r="G78" s="72"/>
      <c r="H78" s="72"/>
      <c r="I78" s="72"/>
      <c r="J78" s="72"/>
      <c r="K78" s="1"/>
      <c r="L78" s="1"/>
    </row>
    <row r="79" spans="1:20" ht="18" customHeight="1" x14ac:dyDescent="0.2">
      <c r="A79" s="60" t="s">
        <v>61</v>
      </c>
      <c r="C79" s="1"/>
      <c r="D79" s="59"/>
      <c r="F79" s="124" t="str">
        <f>_xlfn.CONCAT(I14," ",I15," - ",D16," ",D17)</f>
        <v xml:space="preserve">  -  </v>
      </c>
      <c r="G79" s="124"/>
      <c r="H79" s="124"/>
      <c r="I79" s="124"/>
      <c r="J79" s="69"/>
      <c r="K79" s="1"/>
      <c r="L79" s="1"/>
    </row>
    <row r="80" spans="1:20" ht="18" customHeight="1" x14ac:dyDescent="0.2">
      <c r="A80" s="60" t="s">
        <v>62</v>
      </c>
      <c r="C80" s="1"/>
      <c r="D80" s="1"/>
      <c r="E80" s="69"/>
      <c r="F80" s="124" t="str">
        <f>_xlfn.CONCAT(D14," - ",D15)</f>
        <v xml:space="preserve"> - </v>
      </c>
      <c r="G80" s="124"/>
      <c r="H80" s="124"/>
      <c r="I80" s="124"/>
      <c r="J80" s="69"/>
    </row>
    <row r="81" spans="1:15" ht="18" customHeight="1" x14ac:dyDescent="0.2">
      <c r="A81" s="60" t="s">
        <v>139</v>
      </c>
      <c r="C81" s="1"/>
      <c r="D81" s="1"/>
      <c r="E81" s="69"/>
      <c r="F81" s="69"/>
      <c r="G81" s="69"/>
      <c r="H81" s="69"/>
      <c r="I81" s="69"/>
      <c r="J81" s="69"/>
    </row>
    <row r="82" spans="1:15" ht="18" customHeight="1" x14ac:dyDescent="0.2">
      <c r="A82" s="60" t="s">
        <v>63</v>
      </c>
      <c r="C82" s="1"/>
      <c r="D82" s="1"/>
      <c r="E82" s="123" t="s">
        <v>158</v>
      </c>
      <c r="F82" s="123"/>
      <c r="G82" s="123"/>
      <c r="H82" s="123"/>
      <c r="I82" s="123"/>
      <c r="J82" s="123"/>
    </row>
    <row r="83" spans="1:15" ht="18" customHeight="1" x14ac:dyDescent="0.2">
      <c r="A83" s="60" t="s">
        <v>64</v>
      </c>
      <c r="C83" s="1"/>
      <c r="D83" s="1"/>
      <c r="E83" s="123"/>
      <c r="F83" s="123"/>
      <c r="G83" s="123"/>
      <c r="H83" s="123"/>
      <c r="I83" s="123"/>
      <c r="J83" s="123"/>
      <c r="O83" s="4"/>
    </row>
    <row r="84" spans="1:15" ht="30" customHeight="1" x14ac:dyDescent="0.2">
      <c r="A84" s="60"/>
      <c r="C84" s="1"/>
      <c r="D84" s="1"/>
      <c r="E84" s="123"/>
      <c r="F84" s="123"/>
      <c r="G84" s="123"/>
      <c r="H84" s="123"/>
      <c r="I84" s="123"/>
      <c r="J84" s="123"/>
      <c r="O84" s="4"/>
    </row>
    <row r="85" spans="1:15" s="50" customFormat="1" ht="18" customHeight="1" x14ac:dyDescent="0.25">
      <c r="N85"/>
      <c r="O85"/>
    </row>
    <row r="86" spans="1:15" s="50" customFormat="1" ht="18.75" customHeight="1" x14ac:dyDescent="0.25">
      <c r="B86" s="4" t="s">
        <v>83</v>
      </c>
      <c r="N86"/>
      <c r="O86"/>
    </row>
    <row r="87" spans="1:15" s="50" customFormat="1" ht="18.75" customHeight="1" x14ac:dyDescent="0.25">
      <c r="B87" s="50" t="s">
        <v>132</v>
      </c>
      <c r="E87" s="140">
        <f>D18</f>
        <v>0</v>
      </c>
      <c r="F87" s="122"/>
      <c r="N87"/>
      <c r="O87"/>
    </row>
    <row r="88" spans="1:15" s="50" customFormat="1" ht="18.75" customHeight="1" x14ac:dyDescent="0.25">
      <c r="B88" s="50" t="s">
        <v>87</v>
      </c>
      <c r="E88" s="120">
        <f>I42</f>
        <v>0</v>
      </c>
      <c r="F88" s="120"/>
      <c r="N88"/>
      <c r="O88"/>
    </row>
    <row r="89" spans="1:15" s="50" customFormat="1" ht="18.75" customHeight="1" x14ac:dyDescent="0.25">
      <c r="B89" s="50" t="s">
        <v>82</v>
      </c>
      <c r="E89" s="121">
        <f>H42</f>
        <v>0</v>
      </c>
      <c r="F89" s="121"/>
      <c r="N89"/>
      <c r="O89"/>
    </row>
    <row r="90" spans="1:15" s="50" customFormat="1" ht="18.75" customHeight="1" x14ac:dyDescent="0.25">
      <c r="B90" s="50" t="s">
        <v>86</v>
      </c>
      <c r="E90" s="120">
        <f>J42</f>
        <v>0</v>
      </c>
      <c r="F90" s="120"/>
      <c r="N90"/>
      <c r="O90"/>
    </row>
    <row r="91" spans="1:15" s="50" customFormat="1" ht="18.75" customHeight="1" x14ac:dyDescent="0.25">
      <c r="E91" s="75"/>
      <c r="F91" s="75"/>
      <c r="N91"/>
      <c r="O91"/>
    </row>
    <row r="92" spans="1:15" s="50" customFormat="1" ht="18.75" customHeight="1" x14ac:dyDescent="0.25">
      <c r="B92" s="4" t="s">
        <v>84</v>
      </c>
      <c r="E92" s="76"/>
      <c r="F92" s="76"/>
      <c r="N92"/>
      <c r="O92"/>
    </row>
    <row r="93" spans="1:15" s="50" customFormat="1" ht="18.75" customHeight="1" x14ac:dyDescent="0.25">
      <c r="B93" s="50" t="s">
        <v>89</v>
      </c>
      <c r="E93" s="122" t="s">
        <v>133</v>
      </c>
      <c r="F93" s="122"/>
      <c r="N93"/>
      <c r="O93"/>
    </row>
    <row r="94" spans="1:15" s="50" customFormat="1" ht="18.75" customHeight="1" x14ac:dyDescent="0.25">
      <c r="B94" s="50" t="s">
        <v>25</v>
      </c>
      <c r="E94" s="122" t="b">
        <f>IF(D18="Secteur 1","30 ans",IF(D18="Secteur 2","20 ans",IF(D18="Secteur 3","10 ans")))</f>
        <v>0</v>
      </c>
      <c r="F94" s="122"/>
      <c r="N94"/>
      <c r="O94"/>
    </row>
    <row r="95" spans="1:15" s="50" customFormat="1" ht="18.75" customHeight="1" x14ac:dyDescent="0.25">
      <c r="B95" s="50" t="s">
        <v>74</v>
      </c>
      <c r="E95" s="122">
        <v>6</v>
      </c>
      <c r="F95" s="122"/>
      <c r="N95"/>
      <c r="O95"/>
    </row>
    <row r="96" spans="1:15" s="50" customFormat="1" ht="18.75" customHeight="1" x14ac:dyDescent="0.25">
      <c r="B96" s="50" t="s">
        <v>46</v>
      </c>
      <c r="E96" s="119" t="b">
        <f>S46</f>
        <v>0</v>
      </c>
      <c r="F96" s="119"/>
      <c r="N96"/>
      <c r="O96"/>
    </row>
    <row r="97" spans="2:15" s="50" customFormat="1" ht="18.75" customHeight="1" x14ac:dyDescent="0.25">
      <c r="B97" s="50" t="s">
        <v>75</v>
      </c>
      <c r="E97" s="119">
        <f>S47</f>
        <v>0</v>
      </c>
      <c r="F97" s="119"/>
      <c r="N97"/>
      <c r="O97"/>
    </row>
    <row r="98" spans="2:15" s="50" customFormat="1" ht="18.75" customHeight="1" x14ac:dyDescent="0.25">
      <c r="E98" s="76"/>
      <c r="F98" s="76"/>
      <c r="N98"/>
      <c r="O98"/>
    </row>
    <row r="99" spans="2:15" s="50" customFormat="1" ht="18.75" customHeight="1" x14ac:dyDescent="0.25">
      <c r="B99" s="4" t="s">
        <v>85</v>
      </c>
      <c r="E99" s="76"/>
      <c r="F99" s="76"/>
      <c r="N99"/>
      <c r="O99"/>
    </row>
    <row r="100" spans="2:15" s="50" customFormat="1" ht="18.75" customHeight="1" x14ac:dyDescent="0.25">
      <c r="B100" s="50" t="s">
        <v>57</v>
      </c>
      <c r="C100"/>
      <c r="E100" s="155">
        <f>S43</f>
        <v>30</v>
      </c>
      <c r="F100" s="155"/>
      <c r="N100"/>
      <c r="O100"/>
    </row>
    <row r="101" spans="2:15" s="50" customFormat="1" ht="18.75" customHeight="1" x14ac:dyDescent="0.25">
      <c r="E101" s="76"/>
      <c r="F101" s="76"/>
      <c r="N101"/>
      <c r="O101"/>
    </row>
    <row r="102" spans="2:15" s="50" customFormat="1" ht="18.75" customHeight="1" x14ac:dyDescent="0.25">
      <c r="B102" s="4" t="s">
        <v>88</v>
      </c>
      <c r="E102" s="122"/>
      <c r="F102" s="122"/>
      <c r="N102"/>
      <c r="O102"/>
    </row>
    <row r="103" spans="2:15" s="50" customFormat="1" ht="18.75" customHeight="1" x14ac:dyDescent="0.25">
      <c r="B103" s="77" t="s">
        <v>50</v>
      </c>
      <c r="C103"/>
      <c r="E103" s="156">
        <f>G51</f>
        <v>0</v>
      </c>
      <c r="F103" s="156"/>
      <c r="N103"/>
      <c r="O103"/>
    </row>
    <row r="104" spans="2:15" s="50" customFormat="1" ht="18.75" customHeight="1" x14ac:dyDescent="0.25">
      <c r="B104" s="50" t="e" cm="1">
        <f t="array" ref="B104">_xlfn.SWITCH($E$103,$H$63,I63,$H$57,I57,$C$57,D57,$C$63,D63)</f>
        <v>#N/A</v>
      </c>
      <c r="E104" s="125" t="e" cm="1">
        <f t="array" ref="E104">_xlfn.SWITCH($E$103,$H$63,J63,$H$57,J57,$C$57,E57,$C$63,E63)</f>
        <v>#N/A</v>
      </c>
      <c r="F104" s="125"/>
      <c r="N104"/>
      <c r="O104"/>
    </row>
    <row r="105" spans="2:15" s="50" customFormat="1" ht="18.75" customHeight="1" x14ac:dyDescent="0.25">
      <c r="B105" s="50" t="e" cm="1">
        <f t="array" ref="B105">_xlfn.SWITCH($E$103,$H$63,I64,$H$57,I58,$C$57,D58,$C$63,D64)</f>
        <v>#N/A</v>
      </c>
      <c r="E105" s="125" t="e" cm="1">
        <f t="array" ref="E105">_xlfn.SWITCH($E$103,$H$63,J64,$H$57,J58,$C$57,E58,$C$63,E64)</f>
        <v>#N/A</v>
      </c>
      <c r="F105" s="125"/>
      <c r="N105"/>
      <c r="O105"/>
    </row>
    <row r="106" spans="2:15" s="50" customFormat="1" ht="18.75" customHeight="1" x14ac:dyDescent="0.25">
      <c r="B106" s="50" t="e" cm="1">
        <f t="array" ref="B106">_xlfn.SWITCH($E$103,$H$63,I65,$H$57,I59,$C$57,D59,$C$63,D65)</f>
        <v>#N/A</v>
      </c>
      <c r="E106" s="125" t="e" cm="1">
        <f t="array" ref="E106">_xlfn.SWITCH($E$103,$H$63,J65,$H$57,J59,$C$57,E59,$C$63,E65)</f>
        <v>#N/A</v>
      </c>
      <c r="F106" s="125"/>
      <c r="N106"/>
      <c r="O106"/>
    </row>
    <row r="107" spans="2:15" s="50" customFormat="1" ht="18.75" customHeight="1" x14ac:dyDescent="0.25">
      <c r="B107" s="50" t="e" cm="1">
        <f t="array" ref="B107">_xlfn.SWITCH($E$103,$H$63,I66,$H$57,"",$C$57,"",$C$63,D66)</f>
        <v>#N/A</v>
      </c>
      <c r="E107" s="125" t="e" cm="1">
        <f t="array" ref="E107">_xlfn.SWITCH($E$103,$H$63,J66,$H$57,"",$C$57,"",$C$63,E66)</f>
        <v>#N/A</v>
      </c>
      <c r="F107" s="125"/>
      <c r="N107"/>
      <c r="O107"/>
    </row>
    <row r="108" spans="2:15" s="50" customFormat="1" ht="18.75" customHeight="1" x14ac:dyDescent="0.25">
      <c r="E108" s="125"/>
      <c r="F108" s="125"/>
      <c r="N108"/>
      <c r="O108"/>
    </row>
    <row r="109" spans="2:15" s="50" customFormat="1" ht="18.75" customHeight="1" x14ac:dyDescent="0.25">
      <c r="B109" s="4" t="s">
        <v>157</v>
      </c>
      <c r="E109" s="76"/>
      <c r="F109" s="76"/>
      <c r="N109"/>
      <c r="O109"/>
    </row>
    <row r="110" spans="2:15" s="50" customFormat="1" ht="18.75" customHeight="1" x14ac:dyDescent="0.25">
      <c r="B110" s="50" t="s">
        <v>156</v>
      </c>
      <c r="C110" s="116"/>
      <c r="E110" s="119" t="s">
        <v>154</v>
      </c>
      <c r="F110" s="119"/>
      <c r="G110"/>
      <c r="N110"/>
      <c r="O110"/>
    </row>
    <row r="111" spans="2:15" s="50" customFormat="1" ht="18.75" customHeight="1" x14ac:dyDescent="0.25">
      <c r="B111" s="50" t="s">
        <v>96</v>
      </c>
      <c r="C111" s="116"/>
      <c r="E111" s="119" t="e" cm="1">
        <f t="array" ref="E111">_xlfn.SWITCH($E$103,$H$63,J67,$H$57,J60,$C$57,E60,$C$63,E67)</f>
        <v>#N/A</v>
      </c>
      <c r="F111" s="119"/>
      <c r="G111"/>
      <c r="N111"/>
      <c r="O111"/>
    </row>
    <row r="112" spans="2:15" s="50" customFormat="1" ht="18.75" customHeight="1" x14ac:dyDescent="0.25">
      <c r="B112" s="50" t="s">
        <v>155</v>
      </c>
      <c r="C112" s="116"/>
      <c r="E112" s="119" t="e" cm="1">
        <f t="array" ref="E112">_xlfn.SWITCH($E$103,$H$63,J68,$H$57,J61,$C$57,E61,$C$63,E68)</f>
        <v>#N/A</v>
      </c>
      <c r="F112" s="119"/>
      <c r="G112"/>
      <c r="N112"/>
      <c r="O112"/>
    </row>
    <row r="113" spans="7:15" s="50" customFormat="1" ht="18.75" customHeight="1" x14ac:dyDescent="0.25">
      <c r="G113"/>
      <c r="N113"/>
      <c r="O113"/>
    </row>
    <row r="114" spans="7:15" s="50" customFormat="1" ht="18.75" customHeight="1" x14ac:dyDescent="0.25">
      <c r="G114"/>
      <c r="N114"/>
      <c r="O114"/>
    </row>
    <row r="115" spans="7:15" s="50" customFormat="1" ht="18.75" customHeight="1" x14ac:dyDescent="0.25">
      <c r="N115"/>
      <c r="O115"/>
    </row>
    <row r="116" spans="7:15" s="50" customFormat="1" ht="18.75" customHeight="1" x14ac:dyDescent="0.25">
      <c r="N116"/>
      <c r="O116"/>
    </row>
    <row r="117" spans="7:15" s="50" customFormat="1" ht="18.75" customHeight="1" x14ac:dyDescent="0.25">
      <c r="N117"/>
      <c r="O117"/>
    </row>
    <row r="118" spans="7:15" s="50" customFormat="1" ht="18.75" customHeight="1" x14ac:dyDescent="0.25">
      <c r="N118"/>
      <c r="O118"/>
    </row>
    <row r="119" spans="7:15" s="50" customFormat="1" ht="18.75" customHeight="1" x14ac:dyDescent="0.25">
      <c r="N119"/>
      <c r="O119"/>
    </row>
    <row r="120" spans="7:15" s="50" customFormat="1" ht="18.75" customHeight="1" x14ac:dyDescent="0.25">
      <c r="N120"/>
      <c r="O120"/>
    </row>
    <row r="121" spans="7:15" s="50" customFormat="1" ht="18.75" customHeight="1" x14ac:dyDescent="0.25">
      <c r="N121"/>
      <c r="O121"/>
    </row>
    <row r="122" spans="7:15" s="50" customFormat="1" ht="18.75" customHeight="1" x14ac:dyDescent="0.25">
      <c r="N122"/>
      <c r="O122"/>
    </row>
    <row r="123" spans="7:15" s="50" customFormat="1" ht="18.75" customHeight="1" x14ac:dyDescent="0.25">
      <c r="N123"/>
      <c r="O123"/>
    </row>
    <row r="124" spans="7:15" s="50" customFormat="1" ht="18.75" customHeight="1" x14ac:dyDescent="0.25">
      <c r="N124"/>
      <c r="O124"/>
    </row>
    <row r="125" spans="7:15" s="50" customFormat="1" ht="18.75" customHeight="1" x14ac:dyDescent="0.25">
      <c r="N125"/>
      <c r="O125"/>
    </row>
    <row r="126" spans="7:15" s="50" customFormat="1" ht="18.75" customHeight="1" x14ac:dyDescent="0.25">
      <c r="N126"/>
      <c r="O126"/>
    </row>
    <row r="127" spans="7:15" s="50" customFormat="1" ht="18.75" customHeight="1" x14ac:dyDescent="0.25">
      <c r="N127"/>
      <c r="O127"/>
    </row>
    <row r="128" spans="7:15" s="50" customFormat="1" ht="18.75" customHeight="1" x14ac:dyDescent="0.25">
      <c r="N128"/>
      <c r="O128"/>
    </row>
    <row r="129" spans="1:15" s="50" customFormat="1" ht="18.75" customHeight="1" x14ac:dyDescent="0.25">
      <c r="N129"/>
      <c r="O129"/>
    </row>
    <row r="130" spans="1:15" s="50" customFormat="1" ht="18.75" customHeight="1" x14ac:dyDescent="0.25">
      <c r="N130"/>
      <c r="O130"/>
    </row>
    <row r="131" spans="1:15" s="50" customFormat="1" ht="18.75" customHeight="1" x14ac:dyDescent="0.25">
      <c r="N131"/>
      <c r="O131"/>
    </row>
    <row r="132" spans="1:15" s="50" customFormat="1" ht="18.75" customHeight="1" x14ac:dyDescent="0.25">
      <c r="N132"/>
      <c r="O132"/>
    </row>
    <row r="133" spans="1:15" s="50" customFormat="1" ht="18.75" customHeight="1" x14ac:dyDescent="0.25">
      <c r="N133"/>
      <c r="O133"/>
    </row>
    <row r="134" spans="1:15" s="50" customFormat="1" ht="18.75" customHeight="1" x14ac:dyDescent="0.25">
      <c r="N134"/>
      <c r="O134"/>
    </row>
    <row r="135" spans="1:15" s="50" customFormat="1" ht="18.75" customHeight="1" x14ac:dyDescent="0.25">
      <c r="N135"/>
      <c r="O135"/>
    </row>
    <row r="136" spans="1:15" s="50" customFormat="1" ht="18.75" customHeight="1" x14ac:dyDescent="0.25">
      <c r="N136"/>
      <c r="O136"/>
    </row>
    <row r="137" spans="1:15" s="50" customFormat="1" ht="18.75" customHeight="1" x14ac:dyDescent="0.25">
      <c r="N137"/>
      <c r="O137"/>
    </row>
    <row r="138" spans="1:15" s="50" customFormat="1" ht="18.75" customHeight="1" x14ac:dyDescent="0.25">
      <c r="N138"/>
      <c r="O138"/>
    </row>
    <row r="139" spans="1:15" s="50" customFormat="1" ht="18.75" customHeight="1" x14ac:dyDescent="0.25">
      <c r="N139"/>
      <c r="O139"/>
    </row>
    <row r="140" spans="1:15" ht="18" customHeight="1" x14ac:dyDescent="0.25">
      <c r="A140"/>
      <c r="B140"/>
      <c r="C140"/>
      <c r="D140"/>
      <c r="E140"/>
    </row>
    <row r="141" spans="1:15" ht="18" customHeight="1" x14ac:dyDescent="0.25">
      <c r="A141"/>
      <c r="B141"/>
      <c r="C141"/>
      <c r="D141"/>
      <c r="E141"/>
    </row>
    <row r="142" spans="1:15" ht="15" x14ac:dyDescent="0.25">
      <c r="A142"/>
      <c r="B142"/>
      <c r="C142"/>
      <c r="D142"/>
      <c r="E142"/>
    </row>
    <row r="143" spans="1:15" ht="15" x14ac:dyDescent="0.25">
      <c r="A143"/>
      <c r="B143"/>
      <c r="C143"/>
      <c r="D143"/>
      <c r="E143"/>
    </row>
    <row r="144" spans="1: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sheetData>
  <sheetProtection selectLockedCells="1" selectUnlockedCells="1"/>
  <dataConsolidate/>
  <mergeCells count="60">
    <mergeCell ref="G49:H49"/>
    <mergeCell ref="E49:F49"/>
    <mergeCell ref="C63:C66"/>
    <mergeCell ref="E95:F95"/>
    <mergeCell ref="E102:F102"/>
    <mergeCell ref="E100:F100"/>
    <mergeCell ref="E96:F96"/>
    <mergeCell ref="C57:C59"/>
    <mergeCell ref="C60:C61"/>
    <mergeCell ref="H60:H61"/>
    <mergeCell ref="E51:F51"/>
    <mergeCell ref="G51:H51"/>
    <mergeCell ref="C1:J3"/>
    <mergeCell ref="D21:I21"/>
    <mergeCell ref="E87:F87"/>
    <mergeCell ref="I16:J16"/>
    <mergeCell ref="E94:F94"/>
    <mergeCell ref="E48:H48"/>
    <mergeCell ref="E53:H53"/>
    <mergeCell ref="E71:J77"/>
    <mergeCell ref="C67:C68"/>
    <mergeCell ref="H67:H68"/>
    <mergeCell ref="H25:J36"/>
    <mergeCell ref="C41:G41"/>
    <mergeCell ref="E50:F50"/>
    <mergeCell ref="G50:H50"/>
    <mergeCell ref="H63:H66"/>
    <mergeCell ref="H57:H59"/>
    <mergeCell ref="E112:F112"/>
    <mergeCell ref="A11:L11"/>
    <mergeCell ref="I15:J15"/>
    <mergeCell ref="D18:E18"/>
    <mergeCell ref="D14:E14"/>
    <mergeCell ref="D15:E15"/>
    <mergeCell ref="I14:J14"/>
    <mergeCell ref="B38:K38"/>
    <mergeCell ref="C39:G39"/>
    <mergeCell ref="C40:G40"/>
    <mergeCell ref="C42:G42"/>
    <mergeCell ref="B46:K46"/>
    <mergeCell ref="D16:E16"/>
    <mergeCell ref="D17:E17"/>
    <mergeCell ref="I17:J17"/>
    <mergeCell ref="I18:J18"/>
    <mergeCell ref="E82:J84"/>
    <mergeCell ref="F79:I79"/>
    <mergeCell ref="F80:I80"/>
    <mergeCell ref="E106:F106"/>
    <mergeCell ref="E105:F105"/>
    <mergeCell ref="E104:F104"/>
    <mergeCell ref="E103:F103"/>
    <mergeCell ref="E111:F111"/>
    <mergeCell ref="E97:F97"/>
    <mergeCell ref="E88:F88"/>
    <mergeCell ref="E89:F89"/>
    <mergeCell ref="E90:F90"/>
    <mergeCell ref="E93:F93"/>
    <mergeCell ref="E110:F110"/>
    <mergeCell ref="E107:F107"/>
    <mergeCell ref="E108:F108"/>
  </mergeCells>
  <phoneticPr fontId="26" type="noConversion"/>
  <conditionalFormatting sqref="C57:C61">
    <cfRule type="expression" dxfId="6" priority="4">
      <formula>($G$51="Jardin de pluie")</formula>
    </cfRule>
  </conditionalFormatting>
  <conditionalFormatting sqref="C63:C68">
    <cfRule type="expression" dxfId="5" priority="2">
      <formula>($G$51="Structure réservoir / Tranchée drainante")</formula>
    </cfRule>
  </conditionalFormatting>
  <conditionalFormatting sqref="E60 J60 E67 J67">
    <cfRule type="cellIs" dxfId="4" priority="79" operator="lessThan">
      <formula>$S$50</formula>
    </cfRule>
  </conditionalFormatting>
  <conditionalFormatting sqref="E60:E61 J60:J61 E67:E68 J67:J68">
    <cfRule type="cellIs" dxfId="3" priority="80" operator="greaterThanOrEqual">
      <formula>$S$48</formula>
    </cfRule>
  </conditionalFormatting>
  <conditionalFormatting sqref="E61 J61 E68 J68">
    <cfRule type="cellIs" dxfId="2" priority="81" operator="lessThan">
      <formula>$S$48</formula>
    </cfRule>
  </conditionalFormatting>
  <conditionalFormatting sqref="H57:H61">
    <cfRule type="expression" dxfId="1" priority="3">
      <formula>($G$51="Puits d'infiltration")</formula>
    </cfRule>
  </conditionalFormatting>
  <conditionalFormatting sqref="H63:H68">
    <cfRule type="expression" dxfId="0" priority="1">
      <formula>($G$51="Noue")</formula>
    </cfRule>
  </conditionalFormatting>
  <pageMargins left="0.23622047244094491" right="0.23622047244094491" top="0.35433070866141736" bottom="0.35433070866141736" header="0" footer="0"/>
  <pageSetup paperSize="9" scale="57" fitToHeight="0" orientation="portrait" r:id="rId1"/>
  <headerFooter alignWithMargins="0">
    <oddFooter>&amp;L&amp;"Tahoma,Gras"&amp;10SAS EAU-MEGA &amp;"Tahoma,Italique"Conseil en environnement&amp;RPage &amp;P/&amp;N</oddFooter>
  </headerFooter>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Spinner 6">
              <controlPr defaultSize="0" autoPict="0">
                <anchor moveWithCells="1" sizeWithCells="1">
                  <from>
                    <xdr:col>4</xdr:col>
                    <xdr:colOff>685800</xdr:colOff>
                    <xdr:row>56</xdr:row>
                    <xdr:rowOff>38100</xdr:rowOff>
                  </from>
                  <to>
                    <xdr:col>4</xdr:col>
                    <xdr:colOff>876300</xdr:colOff>
                    <xdr:row>56</xdr:row>
                    <xdr:rowOff>285750</xdr:rowOff>
                  </to>
                </anchor>
              </controlPr>
            </control>
          </mc:Choice>
        </mc:AlternateContent>
        <mc:AlternateContent xmlns:mc="http://schemas.openxmlformats.org/markup-compatibility/2006">
          <mc:Choice Requires="x14">
            <control shapeId="2055" r:id="rId5" name="Spinner 7">
              <controlPr defaultSize="0" autoPict="0">
                <anchor moveWithCells="1" sizeWithCells="1">
                  <from>
                    <xdr:col>4</xdr:col>
                    <xdr:colOff>685800</xdr:colOff>
                    <xdr:row>57</xdr:row>
                    <xdr:rowOff>38100</xdr:rowOff>
                  </from>
                  <to>
                    <xdr:col>4</xdr:col>
                    <xdr:colOff>876300</xdr:colOff>
                    <xdr:row>57</xdr:row>
                    <xdr:rowOff>285750</xdr:rowOff>
                  </to>
                </anchor>
              </controlPr>
            </control>
          </mc:Choice>
        </mc:AlternateContent>
        <mc:AlternateContent xmlns:mc="http://schemas.openxmlformats.org/markup-compatibility/2006">
          <mc:Choice Requires="x14">
            <control shapeId="2056" r:id="rId6" name="Spinner 8">
              <controlPr defaultSize="0" autoPict="0">
                <anchor moveWithCells="1" sizeWithCells="1">
                  <from>
                    <xdr:col>4</xdr:col>
                    <xdr:colOff>685800</xdr:colOff>
                    <xdr:row>57</xdr:row>
                    <xdr:rowOff>38100</xdr:rowOff>
                  </from>
                  <to>
                    <xdr:col>4</xdr:col>
                    <xdr:colOff>876300</xdr:colOff>
                    <xdr:row>57</xdr:row>
                    <xdr:rowOff>285750</xdr:rowOff>
                  </to>
                </anchor>
              </controlPr>
            </control>
          </mc:Choice>
        </mc:AlternateContent>
        <mc:AlternateContent xmlns:mc="http://schemas.openxmlformats.org/markup-compatibility/2006">
          <mc:Choice Requires="x14">
            <control shapeId="2057" r:id="rId7" name="Spinner 9">
              <controlPr defaultSize="0" autoPict="0">
                <anchor moveWithCells="1" sizeWithCells="1">
                  <from>
                    <xdr:col>4</xdr:col>
                    <xdr:colOff>685800</xdr:colOff>
                    <xdr:row>58</xdr:row>
                    <xdr:rowOff>38100</xdr:rowOff>
                  </from>
                  <to>
                    <xdr:col>4</xdr:col>
                    <xdr:colOff>876300</xdr:colOff>
                    <xdr:row>58</xdr:row>
                    <xdr:rowOff>285750</xdr:rowOff>
                  </to>
                </anchor>
              </controlPr>
            </control>
          </mc:Choice>
        </mc:AlternateContent>
        <mc:AlternateContent xmlns:mc="http://schemas.openxmlformats.org/markup-compatibility/2006">
          <mc:Choice Requires="x14">
            <control shapeId="2058" r:id="rId8" name="Spinner 10">
              <controlPr defaultSize="0" autoPict="0">
                <anchor moveWithCells="1" sizeWithCells="1">
                  <from>
                    <xdr:col>4</xdr:col>
                    <xdr:colOff>685800</xdr:colOff>
                    <xdr:row>58</xdr:row>
                    <xdr:rowOff>38100</xdr:rowOff>
                  </from>
                  <to>
                    <xdr:col>4</xdr:col>
                    <xdr:colOff>876300</xdr:colOff>
                    <xdr:row>58</xdr:row>
                    <xdr:rowOff>285750</xdr:rowOff>
                  </to>
                </anchor>
              </controlPr>
            </control>
          </mc:Choice>
        </mc:AlternateContent>
        <mc:AlternateContent xmlns:mc="http://schemas.openxmlformats.org/markup-compatibility/2006">
          <mc:Choice Requires="x14">
            <control shapeId="2059" r:id="rId9" name="Spinner 11">
              <controlPr defaultSize="0" autoPict="0">
                <anchor moveWithCells="1" sizeWithCells="1">
                  <from>
                    <xdr:col>9</xdr:col>
                    <xdr:colOff>685800</xdr:colOff>
                    <xdr:row>56</xdr:row>
                    <xdr:rowOff>38100</xdr:rowOff>
                  </from>
                  <to>
                    <xdr:col>9</xdr:col>
                    <xdr:colOff>876300</xdr:colOff>
                    <xdr:row>56</xdr:row>
                    <xdr:rowOff>285750</xdr:rowOff>
                  </to>
                </anchor>
              </controlPr>
            </control>
          </mc:Choice>
        </mc:AlternateContent>
        <mc:AlternateContent xmlns:mc="http://schemas.openxmlformats.org/markup-compatibility/2006">
          <mc:Choice Requires="x14">
            <control shapeId="2060" r:id="rId10" name="Spinner 12">
              <controlPr defaultSize="0" autoPict="0">
                <anchor moveWithCells="1" sizeWithCells="1">
                  <from>
                    <xdr:col>9</xdr:col>
                    <xdr:colOff>685800</xdr:colOff>
                    <xdr:row>57</xdr:row>
                    <xdr:rowOff>38100</xdr:rowOff>
                  </from>
                  <to>
                    <xdr:col>9</xdr:col>
                    <xdr:colOff>876300</xdr:colOff>
                    <xdr:row>57</xdr:row>
                    <xdr:rowOff>285750</xdr:rowOff>
                  </to>
                </anchor>
              </controlPr>
            </control>
          </mc:Choice>
        </mc:AlternateContent>
        <mc:AlternateContent xmlns:mc="http://schemas.openxmlformats.org/markup-compatibility/2006">
          <mc:Choice Requires="x14">
            <control shapeId="2061" r:id="rId11" name="Spinner 13">
              <controlPr defaultSize="0" autoPict="0">
                <anchor moveWithCells="1" sizeWithCells="1">
                  <from>
                    <xdr:col>9</xdr:col>
                    <xdr:colOff>685800</xdr:colOff>
                    <xdr:row>57</xdr:row>
                    <xdr:rowOff>38100</xdr:rowOff>
                  </from>
                  <to>
                    <xdr:col>9</xdr:col>
                    <xdr:colOff>876300</xdr:colOff>
                    <xdr:row>57</xdr:row>
                    <xdr:rowOff>285750</xdr:rowOff>
                  </to>
                </anchor>
              </controlPr>
            </control>
          </mc:Choice>
        </mc:AlternateContent>
        <mc:AlternateContent xmlns:mc="http://schemas.openxmlformats.org/markup-compatibility/2006">
          <mc:Choice Requires="x14">
            <control shapeId="2062" r:id="rId12" name="Spinner 14">
              <controlPr defaultSize="0" autoPict="0">
                <anchor moveWithCells="1" sizeWithCells="1">
                  <from>
                    <xdr:col>4</xdr:col>
                    <xdr:colOff>685800</xdr:colOff>
                    <xdr:row>62</xdr:row>
                    <xdr:rowOff>38100</xdr:rowOff>
                  </from>
                  <to>
                    <xdr:col>4</xdr:col>
                    <xdr:colOff>876300</xdr:colOff>
                    <xdr:row>62</xdr:row>
                    <xdr:rowOff>285750</xdr:rowOff>
                  </to>
                </anchor>
              </controlPr>
            </control>
          </mc:Choice>
        </mc:AlternateContent>
        <mc:AlternateContent xmlns:mc="http://schemas.openxmlformats.org/markup-compatibility/2006">
          <mc:Choice Requires="x14">
            <control shapeId="2063" r:id="rId13" name="Spinner 15">
              <controlPr defaultSize="0" autoPict="0">
                <anchor moveWithCells="1" sizeWithCells="1">
                  <from>
                    <xdr:col>4</xdr:col>
                    <xdr:colOff>685800</xdr:colOff>
                    <xdr:row>63</xdr:row>
                    <xdr:rowOff>38100</xdr:rowOff>
                  </from>
                  <to>
                    <xdr:col>4</xdr:col>
                    <xdr:colOff>876300</xdr:colOff>
                    <xdr:row>63</xdr:row>
                    <xdr:rowOff>285750</xdr:rowOff>
                  </to>
                </anchor>
              </controlPr>
            </control>
          </mc:Choice>
        </mc:AlternateContent>
        <mc:AlternateContent xmlns:mc="http://schemas.openxmlformats.org/markup-compatibility/2006">
          <mc:Choice Requires="x14">
            <control shapeId="2064" r:id="rId14" name="Spinner 16">
              <controlPr defaultSize="0" autoPict="0">
                <anchor moveWithCells="1" sizeWithCells="1">
                  <from>
                    <xdr:col>4</xdr:col>
                    <xdr:colOff>685800</xdr:colOff>
                    <xdr:row>63</xdr:row>
                    <xdr:rowOff>38100</xdr:rowOff>
                  </from>
                  <to>
                    <xdr:col>4</xdr:col>
                    <xdr:colOff>876300</xdr:colOff>
                    <xdr:row>63</xdr:row>
                    <xdr:rowOff>285750</xdr:rowOff>
                  </to>
                </anchor>
              </controlPr>
            </control>
          </mc:Choice>
        </mc:AlternateContent>
        <mc:AlternateContent xmlns:mc="http://schemas.openxmlformats.org/markup-compatibility/2006">
          <mc:Choice Requires="x14">
            <control shapeId="2065" r:id="rId15" name="Spinner 17">
              <controlPr defaultSize="0" autoPict="0">
                <anchor moveWithCells="1" sizeWithCells="1">
                  <from>
                    <xdr:col>4</xdr:col>
                    <xdr:colOff>685800</xdr:colOff>
                    <xdr:row>64</xdr:row>
                    <xdr:rowOff>38100</xdr:rowOff>
                  </from>
                  <to>
                    <xdr:col>4</xdr:col>
                    <xdr:colOff>876300</xdr:colOff>
                    <xdr:row>64</xdr:row>
                    <xdr:rowOff>285750</xdr:rowOff>
                  </to>
                </anchor>
              </controlPr>
            </control>
          </mc:Choice>
        </mc:AlternateContent>
        <mc:AlternateContent xmlns:mc="http://schemas.openxmlformats.org/markup-compatibility/2006">
          <mc:Choice Requires="x14">
            <control shapeId="2066" r:id="rId16" name="Spinner 18">
              <controlPr defaultSize="0" autoPict="0">
                <anchor moveWithCells="1" sizeWithCells="1">
                  <from>
                    <xdr:col>4</xdr:col>
                    <xdr:colOff>685800</xdr:colOff>
                    <xdr:row>64</xdr:row>
                    <xdr:rowOff>38100</xdr:rowOff>
                  </from>
                  <to>
                    <xdr:col>4</xdr:col>
                    <xdr:colOff>876300</xdr:colOff>
                    <xdr:row>64</xdr:row>
                    <xdr:rowOff>285750</xdr:rowOff>
                  </to>
                </anchor>
              </controlPr>
            </control>
          </mc:Choice>
        </mc:AlternateContent>
        <mc:AlternateContent xmlns:mc="http://schemas.openxmlformats.org/markup-compatibility/2006">
          <mc:Choice Requires="x14">
            <control shapeId="2067" r:id="rId17" name="Spinner 19">
              <controlPr defaultSize="0" autoPict="0">
                <anchor moveWithCells="1" sizeWithCells="1">
                  <from>
                    <xdr:col>9</xdr:col>
                    <xdr:colOff>685800</xdr:colOff>
                    <xdr:row>62</xdr:row>
                    <xdr:rowOff>38100</xdr:rowOff>
                  </from>
                  <to>
                    <xdr:col>9</xdr:col>
                    <xdr:colOff>876300</xdr:colOff>
                    <xdr:row>62</xdr:row>
                    <xdr:rowOff>285750</xdr:rowOff>
                  </to>
                </anchor>
              </controlPr>
            </control>
          </mc:Choice>
        </mc:AlternateContent>
        <mc:AlternateContent xmlns:mc="http://schemas.openxmlformats.org/markup-compatibility/2006">
          <mc:Choice Requires="x14">
            <control shapeId="2068" r:id="rId18" name="Spinner 20">
              <controlPr defaultSize="0" autoPict="0">
                <anchor moveWithCells="1" sizeWithCells="1">
                  <from>
                    <xdr:col>9</xdr:col>
                    <xdr:colOff>685800</xdr:colOff>
                    <xdr:row>64</xdr:row>
                    <xdr:rowOff>38100</xdr:rowOff>
                  </from>
                  <to>
                    <xdr:col>9</xdr:col>
                    <xdr:colOff>876300</xdr:colOff>
                    <xdr:row>64</xdr:row>
                    <xdr:rowOff>285750</xdr:rowOff>
                  </to>
                </anchor>
              </controlPr>
            </control>
          </mc:Choice>
        </mc:AlternateContent>
        <mc:AlternateContent xmlns:mc="http://schemas.openxmlformats.org/markup-compatibility/2006">
          <mc:Choice Requires="x14">
            <control shapeId="2069" r:id="rId19" name="Spinner 21">
              <controlPr defaultSize="0" autoPict="0">
                <anchor moveWithCells="1" sizeWithCells="1">
                  <from>
                    <xdr:col>9</xdr:col>
                    <xdr:colOff>685800</xdr:colOff>
                    <xdr:row>64</xdr:row>
                    <xdr:rowOff>38100</xdr:rowOff>
                  </from>
                  <to>
                    <xdr:col>9</xdr:col>
                    <xdr:colOff>876300</xdr:colOff>
                    <xdr:row>64</xdr:row>
                    <xdr:rowOff>285750</xdr:rowOff>
                  </to>
                </anchor>
              </controlPr>
            </control>
          </mc:Choice>
        </mc:AlternateContent>
        <mc:AlternateContent xmlns:mc="http://schemas.openxmlformats.org/markup-compatibility/2006">
          <mc:Choice Requires="x14">
            <control shapeId="2070" r:id="rId20" name="Spinner 22">
              <controlPr defaultSize="0" autoPict="0">
                <anchor moveWithCells="1" sizeWithCells="1">
                  <from>
                    <xdr:col>9</xdr:col>
                    <xdr:colOff>685800</xdr:colOff>
                    <xdr:row>63</xdr:row>
                    <xdr:rowOff>38100</xdr:rowOff>
                  </from>
                  <to>
                    <xdr:col>9</xdr:col>
                    <xdr:colOff>876300</xdr:colOff>
                    <xdr:row>63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61" yWindow="535" count="2">
        <x14:dataValidation type="list" showInputMessage="1" showErrorMessage="1" promptTitle="Zonage PLU" prompt="Période de retour selon les secteurs_x000a_Secteur 1 = 30 ans_x000a_Secteur 2 = 20 ans_x000a_Secteur 3 = 10 ans" xr:uid="{711E8273-81BF-415F-BA80-7E6BAB215FE3}">
          <x14:formula1>
            <xm:f>'À masquer'!$B$35:$B$37</xm:f>
          </x14:formula1>
          <xm:sqref>D18:E18</xm:sqref>
        </x14:dataValidation>
        <x14:dataValidation type="list" allowBlank="1" showInputMessage="1" showErrorMessage="1" xr:uid="{2827F407-5B8F-4C22-9C5C-1D288D2376A7}">
          <x14:formula1>
            <xm:f>'À masquer'!$B$22:$B$25</xm:f>
          </x14:formula1>
          <xm:sqref>G51:H51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9885-73F3-4F1A-A685-689BB1B9FD00}">
  <sheetPr codeName="Feuil4">
    <pageSetUpPr fitToPage="1"/>
  </sheetPr>
  <dimension ref="B1:L295"/>
  <sheetViews>
    <sheetView showGridLines="0" view="pageBreakPreview" zoomScaleNormal="100" zoomScaleSheetLayoutView="100" zoomScalePageLayoutView="85" workbookViewId="0">
      <selection activeCell="H41" sqref="H41"/>
    </sheetView>
  </sheetViews>
  <sheetFormatPr baseColWidth="10" defaultColWidth="5.85546875" defaultRowHeight="12.75" x14ac:dyDescent="0.2"/>
  <cols>
    <col min="1" max="12" width="13.5703125" style="3" customWidth="1"/>
    <col min="13" max="13" width="4.85546875" style="3" customWidth="1"/>
    <col min="14" max="14" width="7.42578125" style="3" customWidth="1"/>
    <col min="15" max="15" width="20.7109375" style="3" customWidth="1"/>
    <col min="16" max="16" width="8.140625" style="3" customWidth="1"/>
    <col min="17" max="17" width="7" style="3" customWidth="1"/>
    <col min="18" max="18" width="7.42578125" style="3" customWidth="1"/>
    <col min="19" max="25" width="5.85546875" style="3"/>
    <col min="26" max="26" width="12.85546875" style="3" customWidth="1"/>
    <col min="27" max="27" width="11.7109375" style="3" customWidth="1"/>
    <col min="28" max="28" width="12.5703125" style="3" customWidth="1"/>
    <col min="29" max="33" width="7.7109375" style="3" bestFit="1" customWidth="1"/>
    <col min="34" max="16384" width="5.85546875" style="3"/>
  </cols>
  <sheetData>
    <row r="1" spans="2:12" ht="18" customHeight="1" thickBot="1" x14ac:dyDescent="0.25"/>
    <row r="2" spans="2:12" ht="18" customHeight="1" x14ac:dyDescent="0.2">
      <c r="B2" s="170" t="s">
        <v>78</v>
      </c>
      <c r="C2" s="171"/>
      <c r="D2" s="171"/>
      <c r="E2" s="171"/>
      <c r="F2" s="171"/>
      <c r="G2" s="171"/>
      <c r="H2" s="171"/>
      <c r="I2" s="171"/>
      <c r="J2" s="171"/>
      <c r="K2" s="172"/>
      <c r="L2" s="2"/>
    </row>
    <row r="3" spans="2:12" ht="18" customHeight="1" thickBot="1" x14ac:dyDescent="0.25">
      <c r="B3" s="173"/>
      <c r="C3" s="174"/>
      <c r="D3" s="174"/>
      <c r="E3" s="174"/>
      <c r="F3" s="174"/>
      <c r="G3" s="174"/>
      <c r="H3" s="174"/>
      <c r="I3" s="174"/>
      <c r="J3" s="174"/>
      <c r="K3" s="175"/>
    </row>
    <row r="4" spans="2:12" ht="18" customHeight="1" x14ac:dyDescent="0.2">
      <c r="B4" s="166" t="s">
        <v>1</v>
      </c>
      <c r="C4" s="166"/>
      <c r="D4" s="166"/>
      <c r="E4" s="166"/>
      <c r="F4" s="166"/>
      <c r="G4" s="166"/>
      <c r="H4" s="166"/>
      <c r="I4" s="166"/>
      <c r="J4" s="166"/>
      <c r="K4" s="166"/>
    </row>
    <row r="5" spans="2:12" ht="18" customHeight="1" x14ac:dyDescent="0.2">
      <c r="B5" s="166"/>
      <c r="C5" s="166"/>
      <c r="D5" s="166"/>
      <c r="E5" s="166"/>
      <c r="F5" s="166"/>
      <c r="G5" s="166"/>
      <c r="H5" s="166"/>
      <c r="I5" s="166"/>
      <c r="J5" s="166"/>
      <c r="K5" s="166"/>
    </row>
    <row r="6" spans="2:12" ht="18" customHeight="1" x14ac:dyDescent="0.2">
      <c r="B6" s="166"/>
      <c r="C6" s="166"/>
      <c r="D6" s="166"/>
      <c r="E6" s="166"/>
      <c r="F6" s="166"/>
      <c r="G6" s="166"/>
      <c r="H6" s="166"/>
      <c r="I6" s="166"/>
      <c r="J6" s="166"/>
      <c r="K6" s="166"/>
    </row>
    <row r="7" spans="2:12" ht="18" customHeight="1" x14ac:dyDescent="0.2">
      <c r="B7" s="166" t="s">
        <v>2</v>
      </c>
      <c r="C7" s="166"/>
      <c r="D7" s="166"/>
      <c r="E7" s="166"/>
      <c r="F7" s="166"/>
      <c r="G7" s="166"/>
      <c r="H7" s="166"/>
      <c r="I7" s="166"/>
      <c r="J7" s="166"/>
      <c r="K7" s="166"/>
    </row>
    <row r="8" spans="2:12" ht="18" customHeight="1" x14ac:dyDescent="0.2">
      <c r="B8" s="166"/>
      <c r="C8" s="166"/>
      <c r="D8" s="166"/>
      <c r="E8" s="166"/>
      <c r="F8" s="166"/>
      <c r="G8" s="166"/>
      <c r="H8" s="166"/>
      <c r="I8" s="166"/>
      <c r="J8" s="166"/>
      <c r="K8" s="166"/>
    </row>
    <row r="9" spans="2:12" ht="18" customHeight="1" x14ac:dyDescent="0.2">
      <c r="B9" s="45"/>
      <c r="C9" s="45"/>
      <c r="D9" s="45"/>
      <c r="E9" s="45"/>
      <c r="F9" s="45"/>
      <c r="G9" s="45"/>
      <c r="H9" s="45"/>
      <c r="I9" s="45"/>
      <c r="J9" s="45"/>
      <c r="K9" s="45"/>
    </row>
    <row r="10" spans="2:12" ht="18" customHeight="1" x14ac:dyDescent="0.2">
      <c r="C10" s="15"/>
      <c r="D10" s="15"/>
      <c r="E10" s="15"/>
      <c r="F10" s="15"/>
      <c r="G10" s="15"/>
      <c r="H10" s="15"/>
      <c r="I10" s="15"/>
      <c r="J10" s="15"/>
      <c r="K10" s="15"/>
    </row>
    <row r="11" spans="2:12" ht="18" customHeight="1" x14ac:dyDescent="0.2">
      <c r="C11" s="15"/>
      <c r="D11" s="15"/>
      <c r="E11" s="15"/>
      <c r="F11" s="15"/>
      <c r="G11" s="15"/>
      <c r="H11" s="15"/>
      <c r="I11" s="15"/>
      <c r="J11" s="15"/>
      <c r="K11" s="15"/>
    </row>
    <row r="12" spans="2:12" ht="18" customHeight="1" x14ac:dyDescent="0.2">
      <c r="C12" s="15"/>
      <c r="D12" s="15"/>
      <c r="E12" s="15"/>
      <c r="F12" s="15"/>
      <c r="G12" s="15"/>
      <c r="H12" s="15"/>
      <c r="I12" s="15"/>
      <c r="J12" s="15"/>
      <c r="K12" s="15"/>
    </row>
    <row r="13" spans="2:12" ht="18" customHeight="1" x14ac:dyDescent="0.2">
      <c r="C13" s="15"/>
      <c r="D13" s="15"/>
      <c r="E13" s="15"/>
      <c r="F13" s="15"/>
      <c r="G13" s="15"/>
      <c r="H13" s="15"/>
      <c r="I13" s="15"/>
      <c r="J13" s="15"/>
      <c r="K13" s="15"/>
    </row>
    <row r="14" spans="2:12" ht="18" customHeight="1" x14ac:dyDescent="0.2">
      <c r="C14" s="15"/>
      <c r="D14" s="15"/>
      <c r="E14" s="15"/>
      <c r="F14" s="15"/>
      <c r="G14" s="51"/>
      <c r="H14" s="15"/>
      <c r="I14" s="15"/>
      <c r="J14" s="15"/>
      <c r="K14" s="15"/>
    </row>
    <row r="15" spans="2:12" ht="18" customHeight="1" x14ac:dyDescent="0.2">
      <c r="C15" s="15"/>
      <c r="D15" s="15"/>
      <c r="E15" s="15"/>
      <c r="F15" s="15"/>
      <c r="G15" s="15"/>
      <c r="H15" s="15"/>
      <c r="I15" s="15"/>
      <c r="J15" s="15"/>
      <c r="K15" s="15"/>
    </row>
    <row r="16" spans="2:12" ht="18" customHeight="1" x14ac:dyDescent="0.2">
      <c r="C16" s="15"/>
      <c r="D16" s="15"/>
      <c r="E16" s="15"/>
      <c r="F16" s="15"/>
      <c r="G16" s="15"/>
      <c r="H16" s="15"/>
      <c r="I16" s="15"/>
      <c r="J16" s="15"/>
      <c r="K16" s="15"/>
    </row>
    <row r="17" spans="3:11" ht="18" customHeight="1" x14ac:dyDescent="0.2">
      <c r="C17" s="15"/>
      <c r="D17" s="15"/>
      <c r="E17" s="15"/>
      <c r="F17" s="15"/>
      <c r="G17" s="15"/>
      <c r="H17" s="15"/>
      <c r="I17" s="15"/>
      <c r="J17" s="15"/>
      <c r="K17" s="15"/>
    </row>
    <row r="18" spans="3:11" ht="18" customHeight="1" x14ac:dyDescent="0.2">
      <c r="C18" s="15"/>
      <c r="D18" s="15"/>
      <c r="E18" s="15"/>
      <c r="F18" s="15"/>
      <c r="G18" s="15"/>
      <c r="H18" s="15"/>
      <c r="I18" s="15"/>
      <c r="J18" s="15"/>
      <c r="K18" s="15"/>
    </row>
    <row r="19" spans="3:11" ht="18" customHeight="1" x14ac:dyDescent="0.2">
      <c r="C19" s="15"/>
      <c r="D19" s="15"/>
      <c r="E19" s="15"/>
      <c r="F19" s="15"/>
      <c r="G19" s="15"/>
      <c r="H19" s="15"/>
      <c r="I19" s="15"/>
      <c r="J19" s="15"/>
      <c r="K19" s="15"/>
    </row>
    <row r="20" spans="3:11" ht="18" customHeight="1" x14ac:dyDescent="0.2">
      <c r="C20" s="15"/>
      <c r="D20" s="15"/>
      <c r="E20" s="15"/>
      <c r="F20" s="15"/>
      <c r="G20" s="15"/>
      <c r="H20" s="15"/>
      <c r="I20" s="15"/>
      <c r="J20" s="15"/>
      <c r="K20" s="15"/>
    </row>
    <row r="21" spans="3:11" ht="18" customHeight="1" x14ac:dyDescent="0.2">
      <c r="C21" s="15"/>
      <c r="D21" s="15"/>
      <c r="E21" s="15"/>
      <c r="F21" s="15"/>
      <c r="G21" s="6"/>
      <c r="H21" s="6"/>
      <c r="I21" s="6"/>
      <c r="J21" s="6"/>
      <c r="K21" s="6"/>
    </row>
    <row r="22" spans="3:11" s="4" customFormat="1" ht="18" customHeight="1" x14ac:dyDescent="0.2">
      <c r="C22" s="15"/>
      <c r="D22" s="15"/>
      <c r="E22" s="15"/>
      <c r="F22" s="15"/>
    </row>
    <row r="23" spans="3:11" ht="18" customHeight="1" x14ac:dyDescent="0.2">
      <c r="C23" s="15"/>
      <c r="D23" s="15"/>
      <c r="E23" s="15"/>
      <c r="F23" s="15"/>
      <c r="G23" s="177" t="s">
        <v>3</v>
      </c>
      <c r="H23" s="177"/>
      <c r="I23" s="177"/>
      <c r="J23" s="177"/>
      <c r="K23" s="177"/>
    </row>
    <row r="24" spans="3:11" ht="18" customHeight="1" x14ac:dyDescent="0.2">
      <c r="C24" s="15"/>
      <c r="D24" s="15"/>
      <c r="E24" s="15"/>
      <c r="F24" s="15"/>
      <c r="G24" s="15"/>
      <c r="H24" s="15"/>
      <c r="I24" s="15"/>
      <c r="J24" s="15"/>
      <c r="K24" s="15"/>
    </row>
    <row r="25" spans="3:11" ht="18" customHeight="1" x14ac:dyDescent="0.2">
      <c r="C25" s="15"/>
      <c r="D25" s="15"/>
      <c r="E25" s="15"/>
      <c r="F25" s="15"/>
      <c r="G25" s="15"/>
      <c r="H25" s="15"/>
      <c r="I25" s="15"/>
      <c r="J25" s="15"/>
      <c r="K25" s="15"/>
    </row>
    <row r="26" spans="3:11" ht="18" customHeight="1" x14ac:dyDescent="0.2">
      <c r="C26" s="15"/>
      <c r="D26" s="15"/>
      <c r="E26" s="15"/>
      <c r="F26" s="15"/>
      <c r="G26" s="15"/>
      <c r="H26" s="15"/>
      <c r="I26" s="15"/>
      <c r="J26" s="15"/>
      <c r="K26" s="15"/>
    </row>
    <row r="27" spans="3:11" ht="18" customHeight="1" x14ac:dyDescent="0.2">
      <c r="C27" s="15"/>
      <c r="D27" s="15"/>
      <c r="E27" s="15"/>
      <c r="F27" s="15"/>
      <c r="G27" s="169"/>
      <c r="H27" s="169"/>
      <c r="I27" s="169"/>
      <c r="J27" s="169"/>
      <c r="K27" s="169"/>
    </row>
    <row r="28" spans="3:11" ht="18" customHeight="1" x14ac:dyDescent="0.2">
      <c r="C28" s="15"/>
      <c r="D28" s="15"/>
      <c r="E28" s="15"/>
      <c r="F28" s="15"/>
      <c r="G28" s="15"/>
      <c r="H28" s="15"/>
      <c r="I28" s="15"/>
      <c r="J28" s="15"/>
      <c r="K28" s="15"/>
    </row>
    <row r="29" spans="3:11" ht="18" customHeight="1" x14ac:dyDescent="0.2">
      <c r="C29" s="15"/>
      <c r="D29" s="15"/>
      <c r="E29" s="15"/>
      <c r="F29" s="15"/>
      <c r="G29" s="15"/>
      <c r="H29" s="15"/>
      <c r="I29" s="15"/>
      <c r="J29" s="15"/>
      <c r="K29" s="15"/>
    </row>
    <row r="30" spans="3:11" ht="18" customHeight="1" x14ac:dyDescent="0.2">
      <c r="C30" s="15"/>
      <c r="D30" s="15"/>
      <c r="E30" s="15"/>
      <c r="F30" s="15"/>
      <c r="G30" s="15"/>
      <c r="H30" s="15"/>
      <c r="I30" s="15"/>
      <c r="J30" s="15"/>
      <c r="K30" s="15"/>
    </row>
    <row r="31" spans="3:11" ht="18" customHeight="1" x14ac:dyDescent="0.2">
      <c r="C31" s="15"/>
      <c r="D31" s="15"/>
      <c r="E31" s="15"/>
      <c r="F31" s="15"/>
      <c r="G31" s="15"/>
      <c r="H31" s="15"/>
      <c r="I31" s="15"/>
      <c r="J31" s="15"/>
      <c r="K31" s="15"/>
    </row>
    <row r="32" spans="3:11" ht="18" customHeight="1" x14ac:dyDescent="0.2">
      <c r="C32" s="15"/>
      <c r="D32" s="15"/>
      <c r="E32" s="15"/>
      <c r="F32" s="15"/>
      <c r="G32" s="15"/>
      <c r="H32" s="15"/>
      <c r="I32" s="15"/>
      <c r="J32" s="15"/>
      <c r="K32" s="15"/>
    </row>
    <row r="33" spans="2:11" ht="18" customHeight="1" x14ac:dyDescent="0.2">
      <c r="C33" s="15"/>
      <c r="D33" s="15"/>
      <c r="E33" s="15"/>
      <c r="F33" s="15"/>
      <c r="G33" s="15"/>
      <c r="H33" s="15"/>
      <c r="I33" s="15"/>
      <c r="J33" s="15"/>
      <c r="K33" s="15"/>
    </row>
    <row r="34" spans="2:11" ht="18" customHeight="1" x14ac:dyDescent="0.2">
      <c r="B34" s="169"/>
      <c r="C34" s="169"/>
      <c r="D34" s="169"/>
      <c r="E34" s="169"/>
      <c r="F34" s="169"/>
      <c r="G34" s="15"/>
      <c r="H34" s="15"/>
      <c r="I34" s="15"/>
      <c r="J34" s="15"/>
      <c r="K34" s="15"/>
    </row>
    <row r="35" spans="2:11" ht="18" customHeight="1" x14ac:dyDescent="0.2">
      <c r="C35" s="15"/>
      <c r="D35" s="15"/>
      <c r="E35" s="15"/>
      <c r="F35" s="15"/>
      <c r="G35" s="15"/>
      <c r="H35" s="15"/>
      <c r="I35" s="15"/>
      <c r="J35" s="15"/>
      <c r="K35" s="15"/>
    </row>
    <row r="36" spans="2:11" ht="18" customHeight="1" x14ac:dyDescent="0.2">
      <c r="C36" s="15"/>
      <c r="D36" s="15"/>
      <c r="E36" s="15"/>
      <c r="F36" s="15"/>
    </row>
    <row r="37" spans="2:11" ht="18" customHeight="1" x14ac:dyDescent="0.2">
      <c r="B37" s="7"/>
      <c r="G37" s="177" t="s">
        <v>4</v>
      </c>
      <c r="H37" s="177"/>
      <c r="I37" s="177"/>
      <c r="J37" s="177"/>
      <c r="K37" s="177"/>
    </row>
    <row r="38" spans="2:11" ht="18" customHeight="1" x14ac:dyDescent="0.2">
      <c r="B38" s="8"/>
    </row>
    <row r="39" spans="2:11" ht="18" customHeight="1" x14ac:dyDescent="0.2">
      <c r="B39" s="9"/>
      <c r="C39" s="9"/>
      <c r="D39" s="9"/>
      <c r="E39" s="15"/>
      <c r="F39" s="15"/>
      <c r="G39" s="15"/>
      <c r="H39" s="15"/>
      <c r="I39" s="15"/>
      <c r="J39" s="15"/>
      <c r="K39" s="15"/>
    </row>
    <row r="40" spans="2:11" ht="18" customHeight="1" x14ac:dyDescent="0.2">
      <c r="B40" s="9"/>
      <c r="C40" s="9"/>
      <c r="D40" s="9"/>
    </row>
    <row r="41" spans="2:11" ht="18" customHeight="1" x14ac:dyDescent="0.2">
      <c r="B41" s="9"/>
      <c r="C41" s="9"/>
      <c r="D41" s="9"/>
    </row>
    <row r="42" spans="2:11" ht="18" customHeight="1" x14ac:dyDescent="0.2">
      <c r="B42" s="10"/>
      <c r="J42" s="11"/>
    </row>
    <row r="43" spans="2:11" ht="18" customHeight="1" x14ac:dyDescent="0.2"/>
    <row r="44" spans="2:11" ht="18" customHeight="1" x14ac:dyDescent="0.2">
      <c r="B44" s="12"/>
      <c r="C44" s="159" t="s">
        <v>5</v>
      </c>
      <c r="D44" s="159"/>
      <c r="E44" s="159"/>
      <c r="F44" s="159"/>
      <c r="G44" s="159"/>
      <c r="H44" s="159"/>
      <c r="I44" s="159"/>
    </row>
    <row r="45" spans="2:11" ht="18" customHeight="1" x14ac:dyDescent="0.2">
      <c r="B45" s="12"/>
      <c r="C45" s="12"/>
      <c r="D45" s="12"/>
      <c r="G45" s="6"/>
      <c r="H45" s="6"/>
      <c r="I45" s="6"/>
      <c r="J45" s="6"/>
      <c r="K45" s="6"/>
    </row>
    <row r="46" spans="2:11" ht="18" customHeight="1" x14ac:dyDescent="0.2">
      <c r="G46" s="6"/>
      <c r="H46" s="6"/>
      <c r="I46" s="6"/>
      <c r="J46" s="6"/>
      <c r="K46" s="6"/>
    </row>
    <row r="47" spans="2:11" ht="18" customHeight="1" x14ac:dyDescent="0.2"/>
    <row r="48" spans="2:11" ht="18" customHeight="1" x14ac:dyDescent="0.2"/>
    <row r="49" spans="2:12" ht="18" customHeight="1" x14ac:dyDescent="0.2">
      <c r="B49" s="52"/>
      <c r="C49" s="52"/>
      <c r="D49" s="52"/>
      <c r="E49" s="52"/>
      <c r="F49" s="52"/>
      <c r="G49" s="52"/>
      <c r="H49" s="52"/>
      <c r="I49" s="52"/>
      <c r="J49" s="52"/>
      <c r="K49" s="52"/>
    </row>
    <row r="50" spans="2:12" ht="18" customHeight="1" x14ac:dyDescent="0.2">
      <c r="B50" s="53"/>
    </row>
    <row r="51" spans="2:12" ht="18" customHeight="1" x14ac:dyDescent="0.2">
      <c r="B51" s="1"/>
      <c r="C51" s="1"/>
      <c r="D51" s="1"/>
      <c r="E51" s="1"/>
      <c r="F51" s="1"/>
      <c r="G51" s="1"/>
      <c r="H51" s="13"/>
      <c r="I51" s="14"/>
    </row>
    <row r="52" spans="2:12" ht="18" customHeight="1" x14ac:dyDescent="0.2">
      <c r="B52" s="11"/>
      <c r="C52" s="11"/>
      <c r="D52" s="11"/>
      <c r="E52" s="11"/>
      <c r="F52" s="15"/>
      <c r="G52" s="15"/>
      <c r="H52" s="16"/>
      <c r="I52" s="11"/>
      <c r="J52" s="11"/>
      <c r="K52" s="11"/>
    </row>
    <row r="53" spans="2:12" ht="18" customHeight="1" x14ac:dyDescent="0.2">
      <c r="B53" s="11"/>
      <c r="C53" s="11"/>
      <c r="D53" s="11"/>
      <c r="E53" s="11"/>
      <c r="F53" s="15"/>
      <c r="G53" s="15"/>
      <c r="H53" s="17"/>
      <c r="I53" s="1"/>
    </row>
    <row r="54" spans="2:12" ht="18" customHeight="1" x14ac:dyDescent="0.2"/>
    <row r="55" spans="2:12" ht="18" customHeight="1" x14ac:dyDescent="0.2"/>
    <row r="56" spans="2:12" ht="18" customHeight="1" x14ac:dyDescent="0.2"/>
    <row r="57" spans="2:12" ht="18" customHeight="1" x14ac:dyDescent="0.2"/>
    <row r="58" spans="2:12" ht="18" customHeight="1" x14ac:dyDescent="0.2"/>
    <row r="59" spans="2:12" ht="18" customHeight="1" x14ac:dyDescent="0.2"/>
    <row r="60" spans="2:12" ht="18" customHeight="1" x14ac:dyDescent="0.2"/>
    <row r="61" spans="2:12" ht="18" customHeight="1" x14ac:dyDescent="0.2"/>
    <row r="62" spans="2:12" ht="18" customHeight="1" x14ac:dyDescent="0.2"/>
    <row r="63" spans="2:12" ht="18" customHeight="1" x14ac:dyDescent="0.2"/>
    <row r="64" spans="2:12" ht="18" customHeight="1" x14ac:dyDescent="0.2">
      <c r="B64" s="18"/>
      <c r="C64" s="18"/>
      <c r="D64" s="19"/>
      <c r="E64" s="19"/>
      <c r="F64" s="19"/>
      <c r="G64" s="19"/>
      <c r="H64" s="19"/>
      <c r="I64" s="20"/>
      <c r="J64" s="20"/>
      <c r="K64" s="20"/>
      <c r="L64" s="51"/>
    </row>
    <row r="65" spans="2:12" ht="18" customHeight="1" x14ac:dyDescent="0.2">
      <c r="B65" s="18"/>
      <c r="C65" s="18"/>
      <c r="D65" s="19"/>
      <c r="E65" s="19"/>
      <c r="F65" s="19"/>
      <c r="G65" s="19"/>
      <c r="H65" s="19"/>
      <c r="I65" s="20"/>
      <c r="J65" s="20"/>
      <c r="K65" s="20"/>
      <c r="L65" s="51"/>
    </row>
    <row r="66" spans="2:12" ht="18" customHeight="1" x14ac:dyDescent="0.2">
      <c r="B66" s="18"/>
      <c r="C66" s="18"/>
      <c r="D66" s="19"/>
      <c r="E66" s="19"/>
      <c r="F66" s="19"/>
      <c r="G66" s="19"/>
      <c r="H66" s="19"/>
      <c r="I66" s="20"/>
      <c r="J66" s="20"/>
      <c r="K66" s="20"/>
      <c r="L66" s="51"/>
    </row>
    <row r="67" spans="2:12" ht="18" customHeight="1" x14ac:dyDescent="0.2">
      <c r="B67" s="18"/>
      <c r="C67" s="18"/>
      <c r="D67" s="19"/>
      <c r="E67" s="19"/>
      <c r="F67" s="19"/>
      <c r="G67" s="19"/>
      <c r="H67" s="19"/>
      <c r="I67" s="20"/>
      <c r="J67" s="20"/>
      <c r="K67" s="20"/>
      <c r="L67" s="51"/>
    </row>
    <row r="68" spans="2:12" ht="18" customHeight="1" x14ac:dyDescent="0.2">
      <c r="B68" s="18"/>
      <c r="C68" s="18"/>
      <c r="D68" s="19"/>
      <c r="E68" s="19"/>
      <c r="F68" s="19"/>
      <c r="G68" s="19"/>
      <c r="H68" s="19"/>
      <c r="I68" s="20"/>
      <c r="J68" s="20"/>
      <c r="K68" s="20"/>
      <c r="L68" s="51"/>
    </row>
    <row r="69" spans="2:12" ht="18" customHeight="1" x14ac:dyDescent="0.2">
      <c r="B69" s="18"/>
      <c r="C69" s="18"/>
      <c r="D69" s="21"/>
      <c r="E69" s="22"/>
      <c r="F69" s="23"/>
      <c r="G69" s="24"/>
      <c r="H69" s="24"/>
      <c r="I69" s="54"/>
      <c r="J69" s="54"/>
      <c r="K69" s="54"/>
      <c r="L69" s="51"/>
    </row>
    <row r="70" spans="2:12" ht="18" customHeight="1" x14ac:dyDescent="0.2">
      <c r="B70" s="51"/>
      <c r="C70" s="21"/>
      <c r="D70" s="21"/>
      <c r="E70" s="51"/>
      <c r="F70" s="51"/>
      <c r="G70" s="51"/>
      <c r="H70" s="21"/>
      <c r="I70" s="51"/>
      <c r="J70" s="51"/>
      <c r="K70" s="51"/>
      <c r="L70" s="51"/>
    </row>
    <row r="71" spans="2:12" ht="18" customHeight="1" x14ac:dyDescent="0.2">
      <c r="B71" s="51"/>
      <c r="C71" s="51"/>
      <c r="D71" s="51"/>
      <c r="E71" s="51"/>
      <c r="F71" s="51"/>
      <c r="G71" s="51"/>
      <c r="H71" s="21"/>
      <c r="I71" s="51"/>
      <c r="J71" s="51"/>
      <c r="K71" s="21"/>
      <c r="L71" s="21"/>
    </row>
    <row r="72" spans="2:12" ht="18" customHeight="1" x14ac:dyDescent="0.2"/>
    <row r="73" spans="2:12" ht="18" customHeight="1" x14ac:dyDescent="0.2"/>
    <row r="74" spans="2:12" ht="18" customHeight="1" x14ac:dyDescent="0.2">
      <c r="B74" s="15"/>
    </row>
    <row r="75" spans="2:12" ht="18" customHeight="1" thickBot="1" x14ac:dyDescent="0.25">
      <c r="B75" s="68"/>
      <c r="C75" s="68"/>
      <c r="D75" s="68"/>
      <c r="E75" s="68"/>
      <c r="F75" s="68"/>
      <c r="G75" s="68"/>
      <c r="H75" s="68"/>
      <c r="I75" s="68"/>
      <c r="J75" s="68"/>
      <c r="K75" s="68"/>
      <c r="L75" s="2"/>
    </row>
    <row r="76" spans="2:12" ht="18" customHeight="1" x14ac:dyDescent="0.2">
      <c r="B76" s="170" t="s">
        <v>79</v>
      </c>
      <c r="C76" s="171"/>
      <c r="D76" s="171"/>
      <c r="E76" s="171"/>
      <c r="F76" s="171"/>
      <c r="G76" s="171"/>
      <c r="H76" s="171"/>
      <c r="I76" s="171"/>
      <c r="J76" s="171"/>
      <c r="K76" s="172"/>
    </row>
    <row r="77" spans="2:12" customFormat="1" ht="24.95" customHeight="1" thickBot="1" x14ac:dyDescent="0.3">
      <c r="B77" s="173"/>
      <c r="C77" s="174"/>
      <c r="D77" s="174"/>
      <c r="E77" s="174"/>
      <c r="F77" s="174"/>
      <c r="G77" s="174"/>
      <c r="H77" s="174"/>
      <c r="I77" s="174"/>
      <c r="J77" s="174"/>
      <c r="K77" s="175"/>
    </row>
    <row r="78" spans="2:12" customFormat="1" ht="24.95" customHeight="1" x14ac:dyDescent="0.25">
      <c r="B78" s="4"/>
    </row>
    <row r="79" spans="2:12" ht="18" customHeight="1" x14ac:dyDescent="0.2">
      <c r="B79" s="166" t="s">
        <v>6</v>
      </c>
      <c r="C79" s="166"/>
      <c r="D79" s="166"/>
      <c r="E79" s="166"/>
      <c r="F79" s="166"/>
      <c r="G79" s="166"/>
      <c r="H79" s="166"/>
      <c r="I79" s="166"/>
      <c r="J79" s="166"/>
      <c r="K79" s="166"/>
    </row>
    <row r="80" spans="2:12" ht="18" customHeight="1" x14ac:dyDescent="0.2">
      <c r="B80" s="166"/>
      <c r="C80" s="166"/>
      <c r="D80" s="166"/>
      <c r="E80" s="166"/>
      <c r="F80" s="166"/>
      <c r="G80" s="166"/>
      <c r="H80" s="166"/>
      <c r="I80" s="166"/>
      <c r="J80" s="166"/>
      <c r="K80" s="166"/>
    </row>
    <row r="81" spans="2:11" ht="18" customHeight="1" x14ac:dyDescent="0.2">
      <c r="B81" s="166" t="s">
        <v>2</v>
      </c>
      <c r="C81" s="166"/>
      <c r="D81" s="166"/>
      <c r="E81" s="166"/>
      <c r="F81" s="166"/>
      <c r="G81" s="166"/>
      <c r="H81" s="166"/>
      <c r="I81" s="166"/>
      <c r="J81" s="166"/>
      <c r="K81" s="166"/>
    </row>
    <row r="82" spans="2:11" ht="18" customHeight="1" x14ac:dyDescent="0.2">
      <c r="B82" s="166"/>
      <c r="C82" s="166"/>
      <c r="D82" s="166"/>
      <c r="E82" s="166"/>
      <c r="F82" s="166"/>
      <c r="G82" s="166"/>
      <c r="H82" s="166"/>
      <c r="I82" s="166"/>
      <c r="J82" s="166"/>
      <c r="K82" s="166"/>
    </row>
    <row r="83" spans="2:11" ht="18" customHeight="1" x14ac:dyDescent="0.2">
      <c r="C83" s="15"/>
      <c r="D83" s="15"/>
      <c r="E83" s="15"/>
      <c r="F83" s="15"/>
      <c r="G83" s="15"/>
      <c r="H83" s="15"/>
      <c r="I83" s="15"/>
      <c r="J83" s="15"/>
      <c r="K83" s="15"/>
    </row>
    <row r="84" spans="2:11" ht="18" customHeight="1" x14ac:dyDescent="0.2">
      <c r="C84" s="15"/>
      <c r="D84" s="15"/>
      <c r="E84" s="15"/>
      <c r="F84" s="15"/>
      <c r="G84" s="15"/>
      <c r="H84" s="15"/>
      <c r="I84" s="15"/>
      <c r="J84" s="15"/>
      <c r="K84" s="15"/>
    </row>
    <row r="85" spans="2:11" ht="18" customHeight="1" x14ac:dyDescent="0.2">
      <c r="C85" s="15"/>
      <c r="D85" s="15"/>
      <c r="E85" s="15"/>
      <c r="F85" s="15"/>
      <c r="G85" s="15"/>
      <c r="H85" s="15"/>
      <c r="I85" s="15"/>
      <c r="J85" s="15"/>
      <c r="K85" s="15"/>
    </row>
    <row r="86" spans="2:11" ht="18" customHeight="1" x14ac:dyDescent="0.2">
      <c r="C86" s="15"/>
      <c r="D86" s="15"/>
      <c r="E86" s="15"/>
      <c r="F86" s="15"/>
      <c r="G86" s="15"/>
      <c r="H86" s="15"/>
      <c r="I86" s="15"/>
      <c r="J86" s="15"/>
      <c r="K86" s="15"/>
    </row>
    <row r="87" spans="2:11" ht="18" customHeight="1" x14ac:dyDescent="0.2">
      <c r="C87" s="15"/>
      <c r="D87" s="15"/>
      <c r="E87" s="15"/>
      <c r="F87" s="15"/>
      <c r="G87" s="51"/>
      <c r="H87" s="15"/>
      <c r="I87" s="15"/>
      <c r="J87" s="15"/>
      <c r="K87" s="15"/>
    </row>
    <row r="88" spans="2:11" ht="18" customHeight="1" x14ac:dyDescent="0.2">
      <c r="C88" s="15"/>
      <c r="D88" s="15"/>
      <c r="E88" s="15"/>
      <c r="F88" s="15"/>
      <c r="G88" s="15"/>
      <c r="H88" s="15"/>
      <c r="I88" s="15"/>
      <c r="J88" s="15"/>
      <c r="K88" s="15"/>
    </row>
    <row r="89" spans="2:11" ht="18" customHeight="1" x14ac:dyDescent="0.2">
      <c r="C89" s="15"/>
      <c r="D89" s="15"/>
      <c r="E89" s="15"/>
      <c r="F89" s="15"/>
      <c r="G89" s="15"/>
      <c r="H89" s="15"/>
      <c r="I89" s="15"/>
      <c r="J89" s="15"/>
      <c r="K89" s="15"/>
    </row>
    <row r="90" spans="2:11" ht="18" customHeight="1" x14ac:dyDescent="0.2">
      <c r="C90" s="15"/>
      <c r="D90" s="15"/>
      <c r="E90" s="15"/>
      <c r="F90" s="15"/>
      <c r="G90" s="15"/>
      <c r="H90" s="15"/>
      <c r="I90" s="15"/>
      <c r="J90" s="15"/>
      <c r="K90" s="15"/>
    </row>
    <row r="91" spans="2:11" ht="18" customHeight="1" x14ac:dyDescent="0.2">
      <c r="C91" s="15"/>
      <c r="D91" s="15"/>
      <c r="E91" s="15"/>
      <c r="F91" s="15"/>
      <c r="G91" s="15"/>
      <c r="H91" s="15"/>
      <c r="I91" s="15"/>
      <c r="J91" s="15"/>
      <c r="K91" s="15"/>
    </row>
    <row r="92" spans="2:11" ht="18" customHeight="1" x14ac:dyDescent="0.2">
      <c r="C92" s="15"/>
      <c r="D92" s="15"/>
      <c r="E92" s="15"/>
      <c r="F92" s="15"/>
      <c r="G92" s="15"/>
      <c r="H92" s="15"/>
      <c r="I92" s="15"/>
      <c r="J92" s="15"/>
      <c r="K92" s="15"/>
    </row>
    <row r="93" spans="2:11" ht="18" customHeight="1" x14ac:dyDescent="0.2">
      <c r="C93" s="15"/>
      <c r="D93" s="15"/>
      <c r="E93" s="15"/>
      <c r="F93" s="15"/>
      <c r="G93" s="15"/>
      <c r="H93" s="15"/>
      <c r="I93" s="15"/>
      <c r="J93" s="15"/>
      <c r="K93" s="15"/>
    </row>
    <row r="94" spans="2:11" ht="18" customHeight="1" x14ac:dyDescent="0.2">
      <c r="C94" s="15"/>
      <c r="D94" s="15"/>
      <c r="E94" s="15"/>
      <c r="F94" s="15"/>
      <c r="G94" s="6"/>
      <c r="H94" s="6"/>
      <c r="I94" s="6"/>
      <c r="J94" s="6"/>
      <c r="K94" s="6"/>
    </row>
    <row r="95" spans="2:11" ht="18" customHeight="1" x14ac:dyDescent="0.2">
      <c r="C95" s="15"/>
      <c r="D95" s="15"/>
      <c r="E95" s="15"/>
      <c r="F95" s="15"/>
      <c r="G95" s="6"/>
      <c r="H95" s="6"/>
      <c r="I95" s="6"/>
      <c r="J95" s="6"/>
      <c r="K95" s="6"/>
    </row>
    <row r="96" spans="2:11" ht="18" customHeight="1" x14ac:dyDescent="0.2">
      <c r="C96" s="15"/>
      <c r="D96" s="15"/>
      <c r="E96" s="15"/>
      <c r="F96" s="15"/>
      <c r="G96" s="159" t="s">
        <v>7</v>
      </c>
      <c r="H96" s="159"/>
      <c r="I96" s="159"/>
      <c r="J96" s="159"/>
      <c r="K96" s="159"/>
    </row>
    <row r="97" spans="2:11" ht="18" customHeight="1" x14ac:dyDescent="0.2">
      <c r="C97" s="15"/>
      <c r="D97" s="15"/>
      <c r="E97" s="15"/>
      <c r="F97" s="15"/>
      <c r="G97" s="15"/>
      <c r="H97" s="15"/>
      <c r="I97" s="15"/>
      <c r="J97" s="15"/>
      <c r="K97" s="15"/>
    </row>
    <row r="98" spans="2:11" ht="18" customHeight="1" x14ac:dyDescent="0.2">
      <c r="C98" s="15"/>
      <c r="D98" s="15"/>
      <c r="E98" s="15"/>
      <c r="F98" s="15"/>
      <c r="G98" s="15"/>
      <c r="H98" s="15"/>
      <c r="I98" s="15"/>
      <c r="J98" s="15"/>
      <c r="K98" s="15"/>
    </row>
    <row r="99" spans="2:11" ht="18" customHeight="1" x14ac:dyDescent="0.2">
      <c r="C99" s="15"/>
      <c r="D99" s="15"/>
      <c r="E99" s="15"/>
      <c r="F99" s="15"/>
      <c r="G99" s="15"/>
      <c r="H99" s="15"/>
      <c r="I99" s="15"/>
      <c r="J99" s="15"/>
      <c r="K99" s="15"/>
    </row>
    <row r="100" spans="2:11" ht="18" customHeight="1" x14ac:dyDescent="0.2">
      <c r="C100" s="15"/>
      <c r="D100" s="15"/>
      <c r="E100" s="15"/>
      <c r="F100" s="15"/>
      <c r="G100" s="169"/>
      <c r="H100" s="169"/>
      <c r="I100" s="169"/>
      <c r="J100" s="169"/>
      <c r="K100" s="169"/>
    </row>
    <row r="101" spans="2:11" ht="18" customHeight="1" x14ac:dyDescent="0.2">
      <c r="C101" s="15"/>
      <c r="D101" s="15"/>
      <c r="E101" s="15"/>
      <c r="F101" s="15"/>
      <c r="G101" s="15"/>
      <c r="H101" s="15"/>
      <c r="I101" s="15"/>
      <c r="J101" s="15"/>
      <c r="K101" s="15"/>
    </row>
    <row r="102" spans="2:11" ht="18" customHeight="1" x14ac:dyDescent="0.2">
      <c r="C102" s="15"/>
      <c r="D102" s="15"/>
      <c r="E102" s="15"/>
      <c r="F102" s="15"/>
      <c r="G102" s="15"/>
      <c r="H102" s="15"/>
      <c r="I102" s="15"/>
      <c r="J102" s="15"/>
      <c r="K102" s="15"/>
    </row>
    <row r="103" spans="2:11" ht="18" customHeight="1" x14ac:dyDescent="0.2">
      <c r="C103" s="15"/>
      <c r="D103" s="15"/>
      <c r="E103" s="15"/>
      <c r="F103" s="15"/>
      <c r="G103" s="15"/>
      <c r="H103" s="15"/>
      <c r="I103" s="15"/>
      <c r="J103" s="15"/>
      <c r="K103" s="15"/>
    </row>
    <row r="104" spans="2:11" ht="18" customHeight="1" x14ac:dyDescent="0.2">
      <c r="C104" s="15"/>
      <c r="D104" s="15"/>
      <c r="E104" s="15"/>
      <c r="F104" s="15"/>
      <c r="G104" s="15"/>
      <c r="H104" s="15"/>
      <c r="I104" s="15"/>
      <c r="J104" s="15"/>
      <c r="K104" s="15"/>
    </row>
    <row r="105" spans="2:11" ht="18" customHeight="1" x14ac:dyDescent="0.2">
      <c r="C105" s="15"/>
      <c r="D105" s="15"/>
      <c r="E105" s="15"/>
      <c r="F105" s="15"/>
      <c r="G105" s="15"/>
      <c r="H105" s="15"/>
      <c r="I105" s="15"/>
      <c r="J105" s="15"/>
      <c r="K105" s="15"/>
    </row>
    <row r="106" spans="2:11" ht="18" customHeight="1" x14ac:dyDescent="0.2">
      <c r="C106" s="15"/>
      <c r="D106" s="15"/>
      <c r="E106" s="15"/>
      <c r="F106" s="15"/>
      <c r="G106" s="15"/>
      <c r="H106" s="15"/>
      <c r="I106" s="15"/>
      <c r="J106" s="15"/>
      <c r="K106" s="15"/>
    </row>
    <row r="107" spans="2:11" ht="18" customHeight="1" x14ac:dyDescent="0.2">
      <c r="B107" s="169"/>
      <c r="C107" s="169"/>
      <c r="D107" s="169"/>
      <c r="E107" s="169"/>
      <c r="F107" s="169"/>
      <c r="G107" s="15"/>
      <c r="H107" s="15"/>
      <c r="I107" s="15"/>
      <c r="J107" s="15"/>
      <c r="K107" s="15"/>
    </row>
    <row r="108" spans="2:11" ht="18" customHeight="1" x14ac:dyDescent="0.2">
      <c r="C108" s="15"/>
      <c r="D108" s="15"/>
      <c r="E108" s="15"/>
      <c r="F108" s="15"/>
      <c r="G108" s="15"/>
      <c r="H108" s="15"/>
      <c r="I108" s="15"/>
      <c r="J108" s="15"/>
      <c r="K108" s="15"/>
    </row>
    <row r="109" spans="2:11" ht="18" customHeight="1" x14ac:dyDescent="0.2">
      <c r="C109" s="15"/>
      <c r="D109" s="15"/>
      <c r="E109" s="15"/>
      <c r="F109" s="15"/>
      <c r="G109" s="15"/>
      <c r="H109" s="15"/>
      <c r="I109" s="15"/>
      <c r="J109" s="15"/>
      <c r="K109" s="15"/>
    </row>
    <row r="110" spans="2:11" ht="18" customHeight="1" x14ac:dyDescent="0.2">
      <c r="B110" s="7"/>
      <c r="G110" s="159" t="s">
        <v>8</v>
      </c>
      <c r="H110" s="159"/>
      <c r="I110" s="159"/>
      <c r="J110" s="159"/>
      <c r="K110" s="159"/>
    </row>
    <row r="111" spans="2:11" ht="18" customHeight="1" x14ac:dyDescent="0.2">
      <c r="B111" s="8"/>
      <c r="C111" s="25"/>
      <c r="D111" s="25"/>
    </row>
    <row r="112" spans="2:11" ht="18" customHeight="1" x14ac:dyDescent="0.2">
      <c r="B112" s="9"/>
      <c r="C112" s="9"/>
      <c r="D112" s="9"/>
      <c r="E112" s="15"/>
      <c r="F112" s="15"/>
      <c r="G112" s="15"/>
      <c r="H112" s="15"/>
      <c r="I112" s="15"/>
      <c r="J112" s="15"/>
      <c r="K112" s="15"/>
    </row>
    <row r="113" spans="2:11" ht="18" customHeight="1" x14ac:dyDescent="0.2">
      <c r="B113" s="9"/>
      <c r="C113" s="9"/>
      <c r="D113" s="9"/>
    </row>
    <row r="114" spans="2:11" ht="18" customHeight="1" x14ac:dyDescent="0.2">
      <c r="B114" s="9"/>
      <c r="C114" s="9"/>
      <c r="D114" s="9"/>
    </row>
    <row r="115" spans="2:11" ht="18" customHeight="1" x14ac:dyDescent="0.2">
      <c r="B115" s="10"/>
      <c r="C115" s="9"/>
      <c r="D115" s="9"/>
      <c r="F115" s="11"/>
      <c r="G115" s="11"/>
      <c r="H115" s="11"/>
      <c r="I115" s="11"/>
      <c r="J115" s="11"/>
    </row>
    <row r="116" spans="2:11" ht="18" customHeight="1" x14ac:dyDescent="0.2">
      <c r="D116" s="9"/>
    </row>
    <row r="117" spans="2:11" ht="18" customHeight="1" x14ac:dyDescent="0.2">
      <c r="B117" s="12"/>
      <c r="C117" s="12"/>
      <c r="D117" s="12"/>
    </row>
    <row r="118" spans="2:11" ht="18" customHeight="1" x14ac:dyDescent="0.2">
      <c r="B118" s="12"/>
      <c r="C118" s="12"/>
      <c r="D118" s="12"/>
      <c r="G118" s="6"/>
      <c r="H118" s="6"/>
      <c r="I118" s="6"/>
      <c r="J118" s="6"/>
      <c r="K118" s="6"/>
    </row>
    <row r="119" spans="2:11" ht="18" customHeight="1" x14ac:dyDescent="0.2">
      <c r="G119" s="6"/>
      <c r="H119" s="6"/>
      <c r="I119" s="6"/>
      <c r="J119" s="6"/>
      <c r="K119" s="6"/>
    </row>
    <row r="120" spans="2:11" ht="18" customHeight="1" x14ac:dyDescent="0.2"/>
    <row r="121" spans="2:11" ht="18" customHeight="1" x14ac:dyDescent="0.2"/>
    <row r="122" spans="2:11" ht="18" customHeight="1" x14ac:dyDescent="0.2">
      <c r="B122" s="52"/>
      <c r="E122" s="52"/>
      <c r="F122" s="52"/>
      <c r="G122" s="52"/>
      <c r="H122" s="52"/>
      <c r="I122" s="52"/>
      <c r="J122" s="52"/>
      <c r="K122" s="52"/>
    </row>
    <row r="123" spans="2:11" ht="18" customHeight="1" x14ac:dyDescent="0.2">
      <c r="B123" s="53"/>
      <c r="D123" s="26"/>
    </row>
    <row r="124" spans="2:11" ht="18" customHeight="1" x14ac:dyDescent="0.2">
      <c r="B124" s="1"/>
      <c r="E124" s="1"/>
      <c r="F124" s="1"/>
      <c r="G124" s="1"/>
      <c r="H124" s="13"/>
      <c r="I124" s="14"/>
    </row>
    <row r="125" spans="2:11" ht="18" customHeight="1" x14ac:dyDescent="0.2">
      <c r="B125" s="11"/>
      <c r="C125" s="11"/>
      <c r="D125" s="159" t="s">
        <v>5</v>
      </c>
      <c r="E125" s="159"/>
      <c r="F125" s="159"/>
      <c r="G125" s="159"/>
      <c r="H125" s="159"/>
      <c r="I125" s="11"/>
      <c r="J125" s="11"/>
      <c r="K125" s="11"/>
    </row>
    <row r="126" spans="2:11" ht="18" customHeight="1" x14ac:dyDescent="0.2">
      <c r="B126" s="11"/>
      <c r="C126" s="11"/>
      <c r="D126" s="46"/>
      <c r="E126" s="46"/>
      <c r="F126" s="46"/>
      <c r="G126" s="46"/>
      <c r="H126" s="46"/>
      <c r="I126" s="11"/>
      <c r="J126" s="11"/>
      <c r="K126" s="11"/>
    </row>
    <row r="127" spans="2:11" ht="18" customHeight="1" x14ac:dyDescent="0.2">
      <c r="B127" s="11"/>
      <c r="C127" s="11"/>
      <c r="D127" s="46"/>
      <c r="E127" s="46"/>
      <c r="F127" s="46"/>
      <c r="G127" s="46"/>
      <c r="H127" s="46"/>
      <c r="I127" s="11"/>
      <c r="J127" s="11"/>
      <c r="K127" s="11"/>
    </row>
    <row r="128" spans="2:11" ht="18" customHeight="1" x14ac:dyDescent="0.2">
      <c r="B128" s="11"/>
      <c r="C128" s="11"/>
      <c r="D128" s="46"/>
      <c r="E128" s="46"/>
      <c r="F128" s="46"/>
      <c r="G128" s="46"/>
      <c r="H128" s="46"/>
      <c r="I128" s="11"/>
      <c r="J128" s="11"/>
      <c r="K128" s="11"/>
    </row>
    <row r="129" spans="2:11" ht="18" customHeight="1" x14ac:dyDescent="0.2">
      <c r="B129" s="11"/>
      <c r="C129" s="11"/>
      <c r="D129" s="46"/>
      <c r="E129" s="46"/>
      <c r="F129" s="46"/>
      <c r="G129" s="46"/>
      <c r="H129" s="46"/>
      <c r="I129" s="11"/>
      <c r="J129" s="11"/>
      <c r="K129" s="11"/>
    </row>
    <row r="130" spans="2:11" ht="18" customHeight="1" x14ac:dyDescent="0.2">
      <c r="B130" s="11"/>
      <c r="C130" s="11"/>
      <c r="D130" s="46"/>
      <c r="E130" s="46"/>
      <c r="F130" s="46"/>
      <c r="G130" s="46"/>
      <c r="H130" s="46"/>
      <c r="I130" s="11"/>
      <c r="J130" s="11"/>
      <c r="K130" s="11"/>
    </row>
    <row r="131" spans="2:11" ht="18" customHeight="1" x14ac:dyDescent="0.2">
      <c r="B131" s="11"/>
      <c r="C131" s="11"/>
      <c r="D131" s="46"/>
      <c r="E131" s="46"/>
      <c r="F131" s="46"/>
      <c r="G131" s="46"/>
      <c r="H131" s="46"/>
      <c r="I131" s="11"/>
      <c r="J131" s="11"/>
      <c r="K131" s="11"/>
    </row>
    <row r="132" spans="2:11" ht="18" customHeight="1" x14ac:dyDescent="0.2">
      <c r="B132" s="11"/>
      <c r="C132" s="11"/>
      <c r="D132" s="46"/>
      <c r="E132" s="46"/>
      <c r="F132" s="46"/>
      <c r="G132" s="46"/>
      <c r="H132" s="46"/>
      <c r="I132" s="11"/>
      <c r="J132" s="11"/>
      <c r="K132" s="11"/>
    </row>
    <row r="133" spans="2:11" ht="18" customHeight="1" x14ac:dyDescent="0.2">
      <c r="B133" s="11"/>
      <c r="C133" s="11"/>
      <c r="D133" s="46"/>
      <c r="E133" s="46"/>
      <c r="F133" s="46"/>
      <c r="G133" s="46"/>
      <c r="H133" s="46"/>
      <c r="I133" s="11"/>
      <c r="J133" s="11"/>
      <c r="K133" s="11"/>
    </row>
    <row r="134" spans="2:11" ht="18" customHeight="1" x14ac:dyDescent="0.2">
      <c r="B134" s="11"/>
      <c r="C134" s="11"/>
      <c r="D134" s="46"/>
      <c r="E134" s="46"/>
      <c r="F134" s="46"/>
      <c r="G134" s="46"/>
      <c r="H134" s="46"/>
      <c r="I134" s="11"/>
      <c r="J134" s="11"/>
      <c r="K134" s="11"/>
    </row>
    <row r="135" spans="2:11" ht="18" customHeight="1" x14ac:dyDescent="0.2">
      <c r="B135" s="11"/>
      <c r="C135" s="11"/>
      <c r="D135" s="46"/>
      <c r="E135" s="46"/>
      <c r="F135" s="46"/>
      <c r="G135" s="46"/>
      <c r="H135" s="46"/>
      <c r="I135" s="11"/>
      <c r="J135" s="11"/>
      <c r="K135" s="11"/>
    </row>
    <row r="136" spans="2:11" ht="18" customHeight="1" x14ac:dyDescent="0.2">
      <c r="B136" s="11"/>
      <c r="C136" s="11"/>
      <c r="D136" s="46"/>
      <c r="E136" s="46"/>
      <c r="F136" s="46"/>
      <c r="G136" s="46"/>
      <c r="H136" s="46"/>
      <c r="I136" s="11"/>
      <c r="J136" s="11"/>
      <c r="K136" s="11"/>
    </row>
    <row r="137" spans="2:11" ht="18" customHeight="1" x14ac:dyDescent="0.2">
      <c r="B137" s="11"/>
      <c r="C137" s="11"/>
      <c r="D137" s="46"/>
      <c r="E137" s="46"/>
      <c r="F137" s="46"/>
      <c r="G137" s="46"/>
      <c r="H137" s="46"/>
      <c r="I137" s="11"/>
      <c r="J137" s="11"/>
      <c r="K137" s="11"/>
    </row>
    <row r="138" spans="2:11" ht="18" customHeight="1" x14ac:dyDescent="0.2">
      <c r="B138" s="11"/>
      <c r="C138" s="11"/>
      <c r="D138" s="46"/>
      <c r="E138" s="46"/>
      <c r="F138" s="46"/>
      <c r="G138" s="46"/>
      <c r="H138" s="46"/>
      <c r="I138" s="11"/>
      <c r="J138" s="11"/>
      <c r="K138" s="11"/>
    </row>
    <row r="139" spans="2:11" ht="18" customHeight="1" x14ac:dyDescent="0.2">
      <c r="B139" s="11"/>
      <c r="C139" s="11"/>
      <c r="D139" s="46"/>
      <c r="E139" s="46"/>
      <c r="F139" s="46"/>
      <c r="G139" s="46"/>
      <c r="H139" s="46"/>
      <c r="I139" s="11"/>
      <c r="J139" s="11"/>
      <c r="K139" s="11"/>
    </row>
    <row r="140" spans="2:11" ht="18" customHeight="1" x14ac:dyDescent="0.2">
      <c r="B140" s="11"/>
      <c r="C140" s="11"/>
      <c r="D140" s="46"/>
      <c r="E140" s="46"/>
      <c r="F140" s="46"/>
      <c r="G140" s="46"/>
      <c r="H140" s="46"/>
      <c r="I140" s="11"/>
      <c r="J140" s="11"/>
      <c r="K140" s="11"/>
    </row>
    <row r="141" spans="2:11" ht="18" customHeight="1" x14ac:dyDescent="0.2">
      <c r="B141" s="11"/>
      <c r="C141" s="11"/>
      <c r="D141" s="46"/>
      <c r="E141" s="46"/>
      <c r="F141" s="46"/>
      <c r="G141" s="46"/>
      <c r="H141" s="46"/>
      <c r="I141" s="11"/>
      <c r="J141" s="11"/>
      <c r="K141" s="11"/>
    </row>
    <row r="142" spans="2:11" ht="18" customHeight="1" x14ac:dyDescent="0.2">
      <c r="B142" s="11"/>
      <c r="C142" s="11"/>
      <c r="D142" s="46"/>
      <c r="E142" s="46"/>
      <c r="F142" s="46"/>
      <c r="G142" s="46"/>
      <c r="H142" s="46"/>
      <c r="I142" s="11"/>
      <c r="J142" s="11"/>
      <c r="K142" s="11"/>
    </row>
    <row r="143" spans="2:11" ht="18" customHeight="1" x14ac:dyDescent="0.2">
      <c r="B143" s="11"/>
      <c r="C143" s="11"/>
      <c r="D143" s="46"/>
      <c r="E143" s="46"/>
      <c r="F143" s="46"/>
      <c r="G143" s="46"/>
      <c r="H143" s="46"/>
      <c r="I143" s="11"/>
      <c r="J143" s="11"/>
      <c r="K143" s="11"/>
    </row>
    <row r="144" spans="2:11" ht="18" customHeight="1" x14ac:dyDescent="0.2">
      <c r="B144" s="11"/>
      <c r="C144" s="11"/>
      <c r="D144" s="46"/>
      <c r="E144" s="46"/>
      <c r="F144" s="46"/>
      <c r="G144" s="46"/>
      <c r="H144" s="46"/>
      <c r="I144" s="11"/>
      <c r="J144" s="11"/>
      <c r="K144" s="11"/>
    </row>
    <row r="145" spans="2:12" ht="18" customHeight="1" x14ac:dyDescent="0.2">
      <c r="B145" s="11"/>
      <c r="C145" s="11"/>
      <c r="D145" s="46"/>
      <c r="E145" s="46"/>
      <c r="F145" s="46"/>
      <c r="G145" s="46"/>
      <c r="H145" s="46"/>
      <c r="I145" s="11"/>
      <c r="J145" s="11"/>
      <c r="K145" s="11"/>
    </row>
    <row r="146" spans="2:12" ht="18" customHeight="1" x14ac:dyDescent="0.2">
      <c r="B146" s="11"/>
      <c r="C146" s="11"/>
      <c r="D146" s="46"/>
      <c r="E146" s="46"/>
      <c r="F146" s="46"/>
      <c r="G146" s="46"/>
      <c r="H146" s="46"/>
      <c r="I146" s="11"/>
      <c r="J146" s="11"/>
      <c r="K146" s="11"/>
    </row>
    <row r="147" spans="2:12" ht="18" customHeight="1" x14ac:dyDescent="0.2">
      <c r="B147" s="11"/>
      <c r="C147" s="11"/>
      <c r="D147" s="27"/>
      <c r="E147" s="11"/>
      <c r="F147" s="15"/>
      <c r="G147" s="15"/>
      <c r="H147" s="17"/>
      <c r="I147" s="1"/>
    </row>
    <row r="148" spans="2:12" ht="18" customHeight="1" x14ac:dyDescent="0.2">
      <c r="B148" s="11"/>
      <c r="C148" s="11"/>
      <c r="D148" s="28"/>
      <c r="E148" s="13"/>
      <c r="F148" s="15"/>
      <c r="G148" s="15"/>
      <c r="H148" s="13"/>
      <c r="I148" s="29"/>
    </row>
    <row r="149" spans="2:12" ht="18" customHeight="1" thickBot="1" x14ac:dyDescent="0.25">
      <c r="B149" s="11"/>
      <c r="C149" s="11"/>
      <c r="D149" s="28"/>
      <c r="E149" s="13"/>
      <c r="F149" s="15"/>
      <c r="G149" s="15"/>
      <c r="H149" s="13"/>
      <c r="I149" s="29"/>
    </row>
    <row r="150" spans="2:12" ht="18" customHeight="1" x14ac:dyDescent="0.2">
      <c r="B150" s="170" t="s">
        <v>80</v>
      </c>
      <c r="C150" s="171"/>
      <c r="D150" s="171"/>
      <c r="E150" s="171"/>
      <c r="F150" s="171"/>
      <c r="G150" s="171"/>
      <c r="H150" s="171"/>
      <c r="I150" s="171"/>
      <c r="J150" s="171"/>
      <c r="K150" s="172"/>
      <c r="L150" s="21"/>
    </row>
    <row r="151" spans="2:12" ht="18" customHeight="1" thickBot="1" x14ac:dyDescent="0.25">
      <c r="B151" s="173"/>
      <c r="C151" s="174"/>
      <c r="D151" s="174"/>
      <c r="E151" s="174"/>
      <c r="F151" s="174"/>
      <c r="G151" s="174"/>
      <c r="H151" s="174"/>
      <c r="I151" s="174"/>
      <c r="J151" s="174"/>
      <c r="K151" s="175"/>
    </row>
    <row r="152" spans="2:12" ht="18" customHeight="1" x14ac:dyDescent="0.2">
      <c r="B152" s="176" t="s">
        <v>16</v>
      </c>
      <c r="C152" s="176"/>
      <c r="D152" s="176"/>
      <c r="E152" s="176"/>
      <c r="F152" s="176"/>
      <c r="G152" s="176"/>
      <c r="H152" s="176"/>
      <c r="I152" s="176"/>
      <c r="J152" s="176"/>
      <c r="K152" s="176"/>
    </row>
    <row r="153" spans="2:12" ht="18" customHeight="1" x14ac:dyDescent="0.2">
      <c r="B153" s="176"/>
      <c r="C153" s="176"/>
      <c r="D153" s="176"/>
      <c r="E153" s="176"/>
      <c r="F153" s="176"/>
      <c r="G153" s="176"/>
      <c r="H153" s="176"/>
      <c r="I153" s="176"/>
      <c r="J153" s="176"/>
      <c r="K153" s="176"/>
    </row>
    <row r="154" spans="2:12" ht="18" customHeight="1" x14ac:dyDescent="0.2">
      <c r="B154" s="176"/>
      <c r="C154" s="176"/>
      <c r="D154" s="176"/>
      <c r="E154" s="176"/>
      <c r="F154" s="176"/>
      <c r="G154" s="176"/>
      <c r="H154" s="176"/>
      <c r="I154" s="176"/>
      <c r="J154" s="176"/>
      <c r="K154" s="176"/>
    </row>
    <row r="155" spans="2:12" ht="18" customHeight="1" x14ac:dyDescent="0.2">
      <c r="B155" s="166" t="s">
        <v>2</v>
      </c>
      <c r="C155" s="166"/>
      <c r="D155" s="166"/>
      <c r="E155" s="166"/>
      <c r="F155" s="166"/>
      <c r="G155" s="166"/>
      <c r="H155" s="166"/>
      <c r="I155" s="166"/>
      <c r="J155" s="166"/>
      <c r="K155" s="166"/>
    </row>
    <row r="156" spans="2:12" ht="18" customHeight="1" x14ac:dyDescent="0.2">
      <c r="B156" s="166"/>
      <c r="C156" s="166"/>
      <c r="D156" s="166"/>
      <c r="E156" s="166"/>
      <c r="F156" s="166"/>
      <c r="G156" s="166"/>
      <c r="H156" s="166"/>
      <c r="I156" s="166"/>
      <c r="J156" s="166"/>
      <c r="K156" s="166"/>
    </row>
    <row r="157" spans="2:12" ht="18" customHeight="1" x14ac:dyDescent="0.2">
      <c r="B157" s="32"/>
      <c r="C157" s="32"/>
      <c r="D157" s="32"/>
      <c r="E157" s="32"/>
      <c r="F157" s="32"/>
      <c r="G157" s="32"/>
      <c r="H157" s="32"/>
      <c r="I157" s="32"/>
      <c r="J157" s="32"/>
      <c r="K157" s="32"/>
    </row>
    <row r="158" spans="2:12" ht="18" customHeight="1" x14ac:dyDescent="0.2">
      <c r="C158" s="15"/>
      <c r="D158" s="15"/>
      <c r="E158" s="15"/>
      <c r="F158" s="15"/>
      <c r="G158" s="15"/>
      <c r="H158" s="15"/>
      <c r="I158" s="15"/>
      <c r="J158" s="15"/>
      <c r="K158" s="15"/>
    </row>
    <row r="159" spans="2:12" ht="18" customHeight="1" x14ac:dyDescent="0.2">
      <c r="C159" s="15"/>
      <c r="D159" s="15"/>
      <c r="E159" s="15"/>
      <c r="F159" s="15"/>
      <c r="G159" s="15"/>
      <c r="H159" s="15"/>
      <c r="I159" s="15"/>
      <c r="J159" s="15"/>
      <c r="K159" s="15"/>
    </row>
    <row r="160" spans="2:12" ht="18" customHeight="1" x14ac:dyDescent="0.2">
      <c r="C160" s="15"/>
      <c r="D160" s="15"/>
      <c r="E160" s="15"/>
      <c r="F160" s="15"/>
      <c r="G160" s="15"/>
      <c r="H160" s="15"/>
      <c r="I160" s="15"/>
      <c r="J160" s="15"/>
      <c r="K160" s="15"/>
    </row>
    <row r="161" spans="3:11" ht="18" customHeight="1" x14ac:dyDescent="0.2">
      <c r="C161" s="15"/>
      <c r="D161" s="15"/>
      <c r="E161" s="15"/>
      <c r="F161" s="15"/>
      <c r="G161" s="15"/>
      <c r="H161" s="15"/>
      <c r="I161" s="15"/>
      <c r="J161" s="15"/>
      <c r="K161" s="15"/>
    </row>
    <row r="162" spans="3:11" ht="18" customHeight="1" x14ac:dyDescent="0.2">
      <c r="C162" s="15"/>
      <c r="D162" s="15"/>
      <c r="E162" s="15"/>
      <c r="F162" s="15"/>
      <c r="G162" s="51"/>
      <c r="H162" s="15"/>
      <c r="I162" s="15"/>
      <c r="J162" s="15"/>
      <c r="K162" s="15"/>
    </row>
    <row r="163" spans="3:11" ht="18" customHeight="1" x14ac:dyDescent="0.2">
      <c r="C163" s="15"/>
      <c r="D163" s="15"/>
      <c r="E163" s="15"/>
      <c r="F163" s="15"/>
      <c r="G163" s="15"/>
      <c r="H163" s="15"/>
      <c r="I163" s="15"/>
      <c r="J163" s="15"/>
      <c r="K163" s="15"/>
    </row>
    <row r="164" spans="3:11" ht="18" customHeight="1" x14ac:dyDescent="0.2">
      <c r="C164" s="15"/>
      <c r="D164" s="15"/>
      <c r="E164" s="15"/>
      <c r="F164" s="15"/>
      <c r="G164" s="15"/>
      <c r="H164" s="15"/>
      <c r="I164" s="15"/>
      <c r="J164" s="15"/>
      <c r="K164" s="15"/>
    </row>
    <row r="165" spans="3:11" ht="18" customHeight="1" x14ac:dyDescent="0.2">
      <c r="C165" s="15"/>
      <c r="D165" s="15"/>
      <c r="E165" s="15"/>
      <c r="F165" s="15"/>
      <c r="G165" s="15"/>
      <c r="H165" s="15"/>
      <c r="I165" s="15"/>
      <c r="J165" s="15"/>
      <c r="K165" s="15"/>
    </row>
    <row r="166" spans="3:11" ht="18" customHeight="1" x14ac:dyDescent="0.2">
      <c r="C166" s="15"/>
      <c r="D166" s="15"/>
      <c r="E166" s="15"/>
      <c r="F166" s="15"/>
      <c r="G166" s="15"/>
      <c r="H166" s="15"/>
      <c r="I166" s="15"/>
      <c r="J166" s="15"/>
      <c r="K166" s="15"/>
    </row>
    <row r="167" spans="3:11" ht="18" customHeight="1" x14ac:dyDescent="0.2">
      <c r="C167" s="15"/>
      <c r="D167" s="15"/>
      <c r="E167" s="15"/>
      <c r="F167" s="15"/>
      <c r="G167" s="15"/>
      <c r="H167" s="15"/>
      <c r="I167" s="15"/>
      <c r="J167" s="15"/>
      <c r="K167" s="15"/>
    </row>
    <row r="168" spans="3:11" ht="18" customHeight="1" x14ac:dyDescent="0.2">
      <c r="C168" s="15"/>
      <c r="D168" s="15"/>
      <c r="E168" s="15"/>
      <c r="F168" s="15"/>
      <c r="G168" s="15"/>
      <c r="H168" s="15"/>
      <c r="I168" s="15"/>
      <c r="J168" s="15"/>
      <c r="K168" s="15"/>
    </row>
    <row r="169" spans="3:11" ht="18" customHeight="1" x14ac:dyDescent="0.2">
      <c r="C169" s="15"/>
      <c r="D169" s="15"/>
      <c r="E169" s="15"/>
      <c r="F169" s="15"/>
      <c r="G169" s="6"/>
      <c r="H169" s="6"/>
      <c r="I169" s="6"/>
      <c r="J169" s="6"/>
      <c r="K169" s="6"/>
    </row>
    <row r="170" spans="3:11" ht="18" customHeight="1" x14ac:dyDescent="0.2">
      <c r="C170" s="15"/>
      <c r="D170" s="15"/>
      <c r="E170" s="15"/>
      <c r="F170" s="15"/>
      <c r="G170" s="167" t="s">
        <v>17</v>
      </c>
      <c r="H170" s="167"/>
      <c r="I170" s="167"/>
      <c r="J170" s="167"/>
      <c r="K170" s="167"/>
    </row>
    <row r="171" spans="3:11" ht="18" customHeight="1" x14ac:dyDescent="0.2">
      <c r="C171" s="15"/>
      <c r="D171" s="15"/>
      <c r="E171" s="15"/>
      <c r="F171" s="15"/>
      <c r="G171" s="15"/>
      <c r="H171" s="15"/>
      <c r="I171" s="15"/>
      <c r="J171" s="15"/>
      <c r="K171" s="15"/>
    </row>
    <row r="172" spans="3:11" ht="18" customHeight="1" x14ac:dyDescent="0.2">
      <c r="C172" s="15"/>
      <c r="D172" s="15"/>
      <c r="E172" s="15"/>
      <c r="F172" s="15"/>
      <c r="G172" s="15"/>
      <c r="H172" s="15"/>
      <c r="I172" s="15"/>
      <c r="J172" s="15"/>
      <c r="K172" s="15"/>
    </row>
    <row r="173" spans="3:11" ht="18" customHeight="1" x14ac:dyDescent="0.2">
      <c r="C173" s="15"/>
      <c r="D173" s="15"/>
      <c r="E173" s="15"/>
      <c r="F173" s="15"/>
      <c r="G173" s="15"/>
      <c r="H173" s="15"/>
      <c r="I173" s="15"/>
      <c r="J173" s="15"/>
      <c r="K173" s="15"/>
    </row>
    <row r="174" spans="3:11" ht="18" customHeight="1" x14ac:dyDescent="0.2">
      <c r="C174" s="15"/>
      <c r="D174" s="15"/>
      <c r="E174" s="15"/>
      <c r="F174" s="15"/>
      <c r="G174" s="15"/>
      <c r="H174" s="15"/>
      <c r="I174" s="15"/>
      <c r="J174" s="15"/>
      <c r="K174" s="15"/>
    </row>
    <row r="175" spans="3:11" ht="18" customHeight="1" x14ac:dyDescent="0.2">
      <c r="C175" s="15"/>
      <c r="D175" s="15"/>
      <c r="E175" s="15"/>
      <c r="F175" s="15"/>
    </row>
    <row r="176" spans="3:11" ht="18" customHeight="1" x14ac:dyDescent="0.2">
      <c r="C176" s="15"/>
      <c r="D176" s="15"/>
      <c r="E176" s="15"/>
      <c r="F176" s="15"/>
      <c r="G176" s="15"/>
      <c r="H176" s="15"/>
      <c r="I176" s="15"/>
      <c r="J176" s="15"/>
      <c r="K176" s="15"/>
    </row>
    <row r="177" spans="2:11" ht="18" customHeight="1" x14ac:dyDescent="0.2">
      <c r="C177" s="15"/>
      <c r="D177" s="15"/>
      <c r="E177" s="15"/>
      <c r="F177" s="15"/>
      <c r="G177" s="15"/>
      <c r="H177" s="15"/>
      <c r="I177" s="15"/>
      <c r="J177" s="15"/>
      <c r="K177" s="15"/>
    </row>
    <row r="178" spans="2:11" ht="18" customHeight="1" x14ac:dyDescent="0.2">
      <c r="C178" s="15"/>
      <c r="D178" s="15"/>
      <c r="E178" s="15"/>
      <c r="F178" s="15"/>
      <c r="G178" s="15"/>
      <c r="H178" s="15"/>
      <c r="I178" s="15"/>
      <c r="J178" s="15"/>
      <c r="K178" s="15"/>
    </row>
    <row r="179" spans="2:11" ht="18" customHeight="1" x14ac:dyDescent="0.2">
      <c r="C179" s="15"/>
      <c r="D179" s="15"/>
      <c r="E179" s="15"/>
      <c r="F179" s="15"/>
      <c r="G179" s="15"/>
      <c r="H179" s="15"/>
      <c r="I179" s="15"/>
      <c r="J179" s="15"/>
      <c r="K179" s="15"/>
    </row>
    <row r="180" spans="2:11" ht="18" customHeight="1" x14ac:dyDescent="0.2">
      <c r="C180" s="15"/>
      <c r="D180" s="15"/>
      <c r="E180" s="15"/>
      <c r="F180" s="15"/>
      <c r="G180" s="15"/>
      <c r="H180" s="15"/>
      <c r="I180" s="15"/>
      <c r="J180" s="15"/>
      <c r="K180" s="15"/>
    </row>
    <row r="181" spans="2:11" ht="18" customHeight="1" x14ac:dyDescent="0.2">
      <c r="C181" s="15"/>
      <c r="D181" s="15"/>
      <c r="E181" s="15"/>
      <c r="F181" s="15"/>
      <c r="G181" s="15"/>
      <c r="H181" s="15"/>
      <c r="I181" s="15"/>
      <c r="J181" s="15"/>
      <c r="K181" s="15"/>
    </row>
    <row r="182" spans="2:11" ht="18" customHeight="1" x14ac:dyDescent="0.2">
      <c r="C182" s="15"/>
      <c r="D182" s="15"/>
      <c r="E182" s="15"/>
      <c r="F182" s="15"/>
      <c r="G182" s="15"/>
      <c r="H182" s="15"/>
      <c r="I182" s="15"/>
      <c r="J182" s="15"/>
      <c r="K182" s="15"/>
    </row>
    <row r="183" spans="2:11" ht="18" customHeight="1" x14ac:dyDescent="0.2">
      <c r="C183" s="15"/>
      <c r="D183" s="15"/>
      <c r="E183" s="15"/>
      <c r="F183" s="15"/>
      <c r="G183" s="15"/>
      <c r="H183" s="15"/>
      <c r="I183" s="15"/>
      <c r="J183" s="15"/>
      <c r="K183" s="15"/>
    </row>
    <row r="184" spans="2:11" ht="18" customHeight="1" x14ac:dyDescent="0.2">
      <c r="C184" s="15"/>
      <c r="D184" s="15"/>
      <c r="E184" s="15"/>
      <c r="F184" s="15"/>
      <c r="G184" s="15"/>
      <c r="H184" s="15"/>
      <c r="I184" s="15"/>
      <c r="J184" s="15"/>
      <c r="K184" s="15"/>
    </row>
    <row r="185" spans="2:11" ht="18" customHeight="1" thickBot="1" x14ac:dyDescent="0.25">
      <c r="B185" s="53"/>
      <c r="C185" s="168"/>
      <c r="D185" s="168"/>
    </row>
    <row r="186" spans="2:11" ht="18" customHeight="1" x14ac:dyDescent="0.2">
      <c r="B186" s="30" t="s">
        <v>11</v>
      </c>
      <c r="C186" s="161" t="s">
        <v>12</v>
      </c>
      <c r="D186" s="162"/>
    </row>
    <row r="187" spans="2:11" ht="18" customHeight="1" x14ac:dyDescent="0.2">
      <c r="B187" s="163" t="s">
        <v>13</v>
      </c>
      <c r="C187" s="164">
        <v>0.2</v>
      </c>
      <c r="D187" s="165"/>
      <c r="E187" s="15"/>
      <c r="F187" s="15"/>
      <c r="G187" s="167" t="s">
        <v>18</v>
      </c>
      <c r="H187" s="167"/>
      <c r="I187" s="167"/>
      <c r="J187" s="167"/>
      <c r="K187" s="167"/>
    </row>
    <row r="188" spans="2:11" ht="18" customHeight="1" x14ac:dyDescent="0.2">
      <c r="B188" s="163"/>
      <c r="C188" s="164">
        <v>0.35</v>
      </c>
      <c r="D188" s="165"/>
      <c r="G188" s="167"/>
      <c r="H188" s="167"/>
      <c r="I188" s="167"/>
      <c r="J188" s="167"/>
      <c r="K188" s="167"/>
    </row>
    <row r="189" spans="2:11" ht="18" customHeight="1" x14ac:dyDescent="0.2">
      <c r="B189" s="163"/>
      <c r="C189" s="164">
        <v>0.5</v>
      </c>
      <c r="D189" s="165"/>
    </row>
    <row r="190" spans="2:11" ht="24.75" customHeight="1" thickBot="1" x14ac:dyDescent="0.25">
      <c r="B190" s="57" t="s">
        <v>100</v>
      </c>
      <c r="C190" s="157">
        <v>1</v>
      </c>
      <c r="D190" s="158"/>
      <c r="G190" s="169" t="s">
        <v>19</v>
      </c>
      <c r="H190" s="169"/>
      <c r="I190" s="169"/>
      <c r="J190" s="169"/>
      <c r="K190" s="169"/>
    </row>
    <row r="191" spans="2:11" ht="18" customHeight="1" x14ac:dyDescent="0.2"/>
    <row r="192" spans="2:11" ht="25.5" customHeight="1" x14ac:dyDescent="0.2">
      <c r="B192" s="129" t="s">
        <v>15</v>
      </c>
      <c r="C192" s="129"/>
      <c r="D192" s="129"/>
      <c r="E192" s="129"/>
    </row>
    <row r="193" spans="2:11" ht="18" customHeight="1" x14ac:dyDescent="0.2">
      <c r="B193" s="48"/>
      <c r="C193" s="48"/>
      <c r="D193" s="48"/>
    </row>
    <row r="194" spans="2:11" ht="18" customHeight="1" x14ac:dyDescent="0.2"/>
    <row r="195" spans="2:11" ht="18" customHeight="1" x14ac:dyDescent="0.2"/>
    <row r="196" spans="2:11" ht="18" customHeight="1" x14ac:dyDescent="0.2"/>
    <row r="197" spans="2:11" ht="18" customHeight="1" x14ac:dyDescent="0.2">
      <c r="B197" s="1"/>
      <c r="C197" s="1"/>
      <c r="D197" s="1"/>
      <c r="E197" s="1"/>
      <c r="F197" s="1"/>
      <c r="G197" s="1"/>
      <c r="H197" s="13"/>
      <c r="I197" s="14"/>
    </row>
    <row r="198" spans="2:11" ht="18" customHeight="1" x14ac:dyDescent="0.2">
      <c r="B198" s="11"/>
      <c r="C198" s="11"/>
      <c r="D198" s="11"/>
      <c r="E198" s="11"/>
      <c r="F198" s="15"/>
      <c r="G198" s="15"/>
      <c r="H198" s="16"/>
      <c r="I198" s="11"/>
      <c r="J198" s="11"/>
      <c r="K198" s="11"/>
    </row>
    <row r="199" spans="2:11" ht="18" customHeight="1" x14ac:dyDescent="0.2">
      <c r="B199" s="11"/>
      <c r="C199" s="11"/>
      <c r="D199" s="11"/>
      <c r="E199" s="11"/>
      <c r="F199" s="15"/>
      <c r="G199" s="15"/>
      <c r="H199" s="16"/>
      <c r="I199" s="11"/>
      <c r="J199" s="11"/>
      <c r="K199" s="11"/>
    </row>
    <row r="200" spans="2:11" ht="18" customHeight="1" x14ac:dyDescent="0.2">
      <c r="B200" s="11"/>
      <c r="C200" s="11"/>
      <c r="D200" s="11"/>
      <c r="E200" s="11"/>
      <c r="F200" s="15"/>
      <c r="G200" s="15"/>
      <c r="H200" s="16"/>
      <c r="I200" s="11"/>
      <c r="J200" s="11"/>
      <c r="K200" s="11"/>
    </row>
    <row r="201" spans="2:11" ht="18" customHeight="1" x14ac:dyDescent="0.2">
      <c r="B201" s="11"/>
      <c r="C201" s="11"/>
      <c r="D201" s="11"/>
      <c r="E201" s="11"/>
      <c r="F201" s="15"/>
      <c r="G201" s="15"/>
      <c r="H201" s="16"/>
      <c r="I201" s="11"/>
      <c r="J201" s="11"/>
      <c r="K201" s="11"/>
    </row>
    <row r="202" spans="2:11" ht="18" customHeight="1" x14ac:dyDescent="0.2">
      <c r="B202" s="11"/>
      <c r="C202" s="11"/>
      <c r="D202" s="11"/>
      <c r="E202" s="11"/>
      <c r="F202" s="15"/>
      <c r="G202" s="15"/>
      <c r="H202" s="16"/>
      <c r="I202" s="11"/>
      <c r="J202" s="11"/>
      <c r="K202" s="11"/>
    </row>
    <row r="203" spans="2:11" ht="18" customHeight="1" x14ac:dyDescent="0.2">
      <c r="B203" s="11"/>
      <c r="C203" s="11"/>
      <c r="D203" s="11"/>
      <c r="E203" s="11"/>
      <c r="F203" s="15"/>
      <c r="G203" s="15"/>
      <c r="H203" s="16"/>
      <c r="I203" s="11"/>
      <c r="J203" s="11"/>
      <c r="K203" s="11"/>
    </row>
    <row r="204" spans="2:11" ht="18" customHeight="1" x14ac:dyDescent="0.2">
      <c r="B204" s="11"/>
      <c r="C204" s="11"/>
      <c r="D204" s="11"/>
      <c r="E204" s="11"/>
      <c r="F204" s="15"/>
      <c r="G204" s="15"/>
      <c r="H204" s="16"/>
      <c r="I204" s="11"/>
      <c r="J204" s="11"/>
      <c r="K204" s="11"/>
    </row>
    <row r="205" spans="2:11" ht="18" customHeight="1" x14ac:dyDescent="0.2">
      <c r="B205" s="11"/>
      <c r="C205" s="11"/>
      <c r="D205" s="11"/>
      <c r="E205" s="11"/>
      <c r="F205" s="15"/>
      <c r="G205" s="15"/>
      <c r="H205" s="16"/>
      <c r="I205" s="11"/>
      <c r="J205" s="11"/>
      <c r="K205" s="11"/>
    </row>
    <row r="206" spans="2:11" ht="18" customHeight="1" x14ac:dyDescent="0.2">
      <c r="B206" s="11"/>
      <c r="C206" s="11"/>
      <c r="D206" s="11"/>
      <c r="E206" s="11"/>
      <c r="F206" s="15"/>
      <c r="G206" s="15"/>
      <c r="H206" s="16"/>
      <c r="I206" s="11"/>
      <c r="J206" s="11"/>
      <c r="K206" s="11"/>
    </row>
    <row r="207" spans="2:11" ht="18" customHeight="1" x14ac:dyDescent="0.2">
      <c r="B207" s="11"/>
      <c r="C207" s="11"/>
      <c r="D207" s="11"/>
      <c r="E207" s="11"/>
      <c r="F207" s="15"/>
      <c r="G207" s="15"/>
      <c r="H207" s="16"/>
      <c r="I207" s="11"/>
      <c r="J207" s="11"/>
      <c r="K207" s="11"/>
    </row>
    <row r="208" spans="2:11" ht="18" customHeight="1" x14ac:dyDescent="0.2">
      <c r="B208" s="11"/>
      <c r="C208" s="11"/>
      <c r="D208" s="11"/>
      <c r="E208" s="11"/>
      <c r="F208" s="15"/>
      <c r="G208" s="15"/>
      <c r="H208" s="16"/>
      <c r="I208" s="11"/>
      <c r="J208" s="11"/>
      <c r="K208" s="11"/>
    </row>
    <row r="209" spans="2:12" ht="18" customHeight="1" x14ac:dyDescent="0.2">
      <c r="B209" s="11"/>
      <c r="C209" s="11"/>
      <c r="D209" s="11"/>
      <c r="E209" s="11"/>
      <c r="F209" s="15"/>
      <c r="G209" s="15"/>
      <c r="H209" s="16"/>
      <c r="I209" s="11"/>
      <c r="J209" s="11"/>
      <c r="K209" s="11"/>
    </row>
    <row r="210" spans="2:12" ht="18" customHeight="1" x14ac:dyDescent="0.2">
      <c r="B210" s="11"/>
      <c r="C210" s="11"/>
      <c r="D210" s="11"/>
      <c r="E210" s="11"/>
      <c r="F210" s="15"/>
      <c r="G210" s="15"/>
      <c r="H210" s="16"/>
      <c r="I210" s="11"/>
      <c r="J210" s="11"/>
      <c r="K210" s="11"/>
    </row>
    <row r="211" spans="2:12" ht="18" customHeight="1" x14ac:dyDescent="0.2">
      <c r="B211" s="11"/>
      <c r="C211" s="11"/>
      <c r="D211" s="11"/>
      <c r="E211" s="11"/>
      <c r="F211" s="15"/>
      <c r="G211" s="15"/>
      <c r="H211" s="16"/>
      <c r="I211" s="11"/>
      <c r="J211" s="11"/>
      <c r="K211" s="11"/>
    </row>
    <row r="212" spans="2:12" ht="18" customHeight="1" x14ac:dyDescent="0.2"/>
    <row r="213" spans="2:12" ht="18" customHeight="1" x14ac:dyDescent="0.2"/>
    <row r="214" spans="2:12" ht="18" customHeight="1" x14ac:dyDescent="0.2"/>
    <row r="215" spans="2:12" ht="18" customHeight="1" x14ac:dyDescent="0.2"/>
    <row r="216" spans="2:12" ht="18" customHeight="1" x14ac:dyDescent="0.2"/>
    <row r="217" spans="2:12" ht="18" customHeight="1" x14ac:dyDescent="0.2"/>
    <row r="218" spans="2:12" ht="18" customHeight="1" x14ac:dyDescent="0.2"/>
    <row r="219" spans="2:12" ht="18" customHeight="1" x14ac:dyDescent="0.2"/>
    <row r="220" spans="2:12" ht="18" customHeight="1" x14ac:dyDescent="0.2"/>
    <row r="221" spans="2:12" ht="18" customHeight="1" x14ac:dyDescent="0.2"/>
    <row r="222" spans="2:12" ht="18" customHeight="1" x14ac:dyDescent="0.2">
      <c r="F222" s="1"/>
      <c r="G222" s="1"/>
      <c r="H222" s="13"/>
      <c r="I222" s="14"/>
    </row>
    <row r="223" spans="2:12" ht="18" customHeight="1" thickBot="1" x14ac:dyDescent="0.25">
      <c r="F223" s="31"/>
      <c r="G223" s="15"/>
      <c r="H223" s="16"/>
      <c r="I223" s="11"/>
      <c r="J223" s="11"/>
      <c r="K223" s="11"/>
    </row>
    <row r="224" spans="2:12" ht="18" customHeight="1" x14ac:dyDescent="0.2">
      <c r="B224" s="170" t="s">
        <v>81</v>
      </c>
      <c r="C224" s="171"/>
      <c r="D224" s="171"/>
      <c r="E224" s="171"/>
      <c r="F224" s="171"/>
      <c r="G224" s="171"/>
      <c r="H224" s="171"/>
      <c r="I224" s="171"/>
      <c r="J224" s="171"/>
      <c r="K224" s="172"/>
      <c r="L224" s="51"/>
    </row>
    <row r="225" spans="2:12" ht="18" customHeight="1" thickBot="1" x14ac:dyDescent="0.25">
      <c r="B225" s="173"/>
      <c r="C225" s="174"/>
      <c r="D225" s="174"/>
      <c r="E225" s="174"/>
      <c r="F225" s="174"/>
      <c r="G225" s="174"/>
      <c r="H225" s="174"/>
      <c r="I225" s="174"/>
      <c r="J225" s="174"/>
      <c r="K225" s="175"/>
      <c r="L225" s="21"/>
    </row>
    <row r="226" spans="2:12" ht="18" customHeight="1" x14ac:dyDescent="0.2">
      <c r="B226" s="166" t="s">
        <v>9</v>
      </c>
      <c r="C226" s="166"/>
      <c r="D226" s="166"/>
      <c r="E226" s="166"/>
      <c r="F226" s="166"/>
      <c r="G226" s="166"/>
      <c r="H226" s="166"/>
      <c r="I226" s="166"/>
      <c r="J226" s="166"/>
      <c r="K226" s="166"/>
    </row>
    <row r="227" spans="2:12" ht="18" customHeight="1" x14ac:dyDescent="0.2">
      <c r="B227" s="166"/>
      <c r="C227" s="166"/>
      <c r="D227" s="166"/>
      <c r="E227" s="166"/>
      <c r="F227" s="166"/>
      <c r="G227" s="166"/>
      <c r="H227" s="166"/>
      <c r="I227" s="166"/>
      <c r="J227" s="166"/>
      <c r="K227" s="166"/>
    </row>
    <row r="228" spans="2:12" ht="18" customHeight="1" x14ac:dyDescent="0.2">
      <c r="B228" s="166"/>
      <c r="C228" s="166"/>
      <c r="D228" s="166"/>
      <c r="E228" s="166"/>
      <c r="F228" s="166"/>
      <c r="G228" s="166"/>
      <c r="H228" s="166"/>
      <c r="I228" s="166"/>
      <c r="J228" s="166"/>
      <c r="K228" s="166"/>
    </row>
    <row r="229" spans="2:12" ht="18" customHeight="1" x14ac:dyDescent="0.2">
      <c r="B229" s="166"/>
      <c r="C229" s="166"/>
      <c r="D229" s="166"/>
      <c r="E229" s="166"/>
      <c r="F229" s="166"/>
      <c r="G229" s="166"/>
      <c r="H229" s="166"/>
      <c r="I229" s="166"/>
      <c r="J229" s="166"/>
      <c r="K229" s="166"/>
    </row>
    <row r="230" spans="2:12" ht="18" customHeight="1" x14ac:dyDescent="0.2">
      <c r="B230" s="166" t="s">
        <v>2</v>
      </c>
      <c r="C230" s="166"/>
      <c r="D230" s="166"/>
      <c r="E230" s="166"/>
      <c r="F230" s="166"/>
      <c r="G230" s="166"/>
      <c r="H230" s="166"/>
      <c r="I230" s="166"/>
      <c r="J230" s="166"/>
      <c r="K230" s="166"/>
    </row>
    <row r="231" spans="2:12" ht="18" customHeight="1" x14ac:dyDescent="0.2">
      <c r="B231" s="166"/>
      <c r="C231" s="166"/>
      <c r="D231" s="166"/>
      <c r="E231" s="166"/>
      <c r="F231" s="166"/>
      <c r="G231" s="166"/>
      <c r="H231" s="166"/>
      <c r="I231" s="166"/>
      <c r="J231" s="166"/>
      <c r="K231" s="166"/>
    </row>
    <row r="232" spans="2:12" ht="18" customHeight="1" x14ac:dyDescent="0.2">
      <c r="C232" s="15"/>
      <c r="D232" s="15"/>
      <c r="E232" s="15"/>
      <c r="F232" s="15"/>
      <c r="G232" s="15"/>
      <c r="H232" s="15"/>
      <c r="I232" s="15"/>
      <c r="J232" s="15"/>
      <c r="K232" s="15"/>
    </row>
    <row r="233" spans="2:12" ht="18" customHeight="1" x14ac:dyDescent="0.2">
      <c r="C233" s="15"/>
      <c r="D233" s="15"/>
      <c r="E233" s="15"/>
      <c r="F233" s="15"/>
      <c r="G233" s="15"/>
      <c r="H233" s="15"/>
      <c r="I233" s="15"/>
      <c r="J233" s="15"/>
      <c r="K233" s="15"/>
    </row>
    <row r="234" spans="2:12" ht="18" customHeight="1" x14ac:dyDescent="0.2">
      <c r="C234" s="15"/>
      <c r="D234" s="15"/>
      <c r="E234" s="15"/>
      <c r="F234" s="15"/>
      <c r="G234" s="15"/>
      <c r="I234" s="15"/>
      <c r="J234" s="15"/>
      <c r="K234" s="15"/>
    </row>
    <row r="235" spans="2:12" ht="18" customHeight="1" x14ac:dyDescent="0.2">
      <c r="C235" s="15"/>
      <c r="D235" s="15"/>
      <c r="E235" s="15"/>
      <c r="F235" s="15"/>
      <c r="G235" s="15"/>
      <c r="H235" s="15"/>
      <c r="I235" s="15"/>
      <c r="J235" s="15"/>
      <c r="K235" s="15"/>
    </row>
    <row r="236" spans="2:12" ht="18" customHeight="1" x14ac:dyDescent="0.2">
      <c r="C236" s="15"/>
      <c r="D236" s="15"/>
      <c r="E236" s="15"/>
      <c r="F236" s="15"/>
      <c r="G236" s="51"/>
      <c r="H236" s="15"/>
      <c r="I236" s="15"/>
      <c r="J236" s="15"/>
      <c r="K236" s="15"/>
    </row>
    <row r="237" spans="2:12" ht="18" customHeight="1" x14ac:dyDescent="0.2">
      <c r="C237" s="15"/>
      <c r="D237" s="15"/>
      <c r="E237" s="15"/>
      <c r="F237" s="15"/>
      <c r="G237" s="15"/>
      <c r="H237" s="15"/>
      <c r="I237" s="15"/>
      <c r="J237" s="15"/>
      <c r="K237" s="15"/>
    </row>
    <row r="238" spans="2:12" ht="18" customHeight="1" x14ac:dyDescent="0.2">
      <c r="C238" s="15"/>
      <c r="D238" s="15"/>
      <c r="E238" s="15"/>
      <c r="F238" s="15"/>
      <c r="G238" s="15"/>
      <c r="H238" s="15"/>
      <c r="I238" s="15"/>
      <c r="J238" s="15"/>
      <c r="K238" s="15"/>
    </row>
    <row r="239" spans="2:12" ht="18" customHeight="1" x14ac:dyDescent="0.2">
      <c r="C239" s="15"/>
      <c r="D239" s="15"/>
      <c r="E239" s="15"/>
      <c r="F239" s="15"/>
      <c r="G239" s="15"/>
      <c r="H239" s="15"/>
      <c r="I239" s="15"/>
      <c r="J239" s="15"/>
      <c r="K239" s="15"/>
    </row>
    <row r="240" spans="2:12" ht="18" customHeight="1" x14ac:dyDescent="0.2">
      <c r="C240" s="15"/>
      <c r="D240" s="15"/>
      <c r="E240" s="15"/>
      <c r="F240" s="15"/>
      <c r="G240" s="15"/>
      <c r="H240" s="15"/>
      <c r="I240" s="15"/>
      <c r="J240" s="15"/>
      <c r="K240" s="15"/>
    </row>
    <row r="241" spans="2:11" ht="18" customHeight="1" x14ac:dyDescent="0.2">
      <c r="C241" s="15"/>
      <c r="D241" s="15"/>
      <c r="E241" s="15"/>
      <c r="F241" s="15"/>
      <c r="G241" s="15"/>
      <c r="H241" s="15"/>
      <c r="I241" s="15"/>
      <c r="J241" s="15"/>
      <c r="K241" s="15"/>
    </row>
    <row r="242" spans="2:11" ht="18" customHeight="1" x14ac:dyDescent="0.2">
      <c r="C242" s="15"/>
      <c r="D242" s="15"/>
      <c r="E242" s="15"/>
      <c r="F242" s="15"/>
      <c r="G242" s="15"/>
      <c r="H242" s="15"/>
      <c r="I242" s="15"/>
      <c r="J242" s="15"/>
      <c r="K242" s="15"/>
    </row>
    <row r="243" spans="2:11" ht="18" customHeight="1" x14ac:dyDescent="0.2">
      <c r="C243" s="15"/>
      <c r="D243" s="15"/>
      <c r="E243" s="15"/>
      <c r="F243" s="15"/>
      <c r="G243" s="6"/>
      <c r="H243" s="6"/>
      <c r="I243" s="6"/>
      <c r="J243" s="6"/>
      <c r="K243" s="6"/>
    </row>
    <row r="244" spans="2:11" ht="18" customHeight="1" x14ac:dyDescent="0.2">
      <c r="C244" s="15"/>
      <c r="D244" s="15"/>
      <c r="E244" s="15"/>
      <c r="F244" s="15"/>
      <c r="G244" s="160"/>
      <c r="H244" s="160"/>
      <c r="I244" s="160"/>
      <c r="J244" s="160"/>
      <c r="K244" s="160"/>
    </row>
    <row r="245" spans="2:11" ht="18" customHeight="1" x14ac:dyDescent="0.2">
      <c r="C245" s="15"/>
      <c r="D245" s="15"/>
      <c r="E245" s="15"/>
      <c r="F245" s="15"/>
      <c r="G245" s="15"/>
      <c r="H245" s="15"/>
      <c r="I245" s="15"/>
      <c r="J245" s="15"/>
      <c r="K245" s="15"/>
    </row>
    <row r="246" spans="2:11" ht="18" customHeight="1" x14ac:dyDescent="0.2">
      <c r="C246" s="15"/>
      <c r="D246" s="15"/>
      <c r="E246" s="15"/>
      <c r="F246" s="15"/>
      <c r="G246" s="15"/>
      <c r="H246" s="15"/>
      <c r="I246" s="15"/>
      <c r="J246" s="15"/>
      <c r="K246" s="15"/>
    </row>
    <row r="247" spans="2:11" ht="18" customHeight="1" x14ac:dyDescent="0.2">
      <c r="C247" s="15"/>
      <c r="D247" s="15"/>
      <c r="E247" s="15"/>
      <c r="F247" s="15"/>
      <c r="G247" s="15"/>
      <c r="H247" s="15"/>
      <c r="I247" s="15"/>
      <c r="J247" s="15"/>
      <c r="K247" s="15"/>
    </row>
    <row r="248" spans="2:11" ht="18" customHeight="1" x14ac:dyDescent="0.2">
      <c r="C248" s="15"/>
      <c r="D248" s="15"/>
      <c r="E248" s="15"/>
      <c r="F248" s="15"/>
      <c r="G248" s="15"/>
      <c r="H248" s="15"/>
      <c r="I248" s="15"/>
      <c r="J248" s="15"/>
      <c r="K248" s="15"/>
    </row>
    <row r="249" spans="2:11" ht="18" customHeight="1" x14ac:dyDescent="0.2">
      <c r="C249" s="15"/>
      <c r="D249" s="15"/>
      <c r="E249" s="15"/>
      <c r="F249" s="15"/>
      <c r="G249" s="11"/>
      <c r="H249" s="11"/>
      <c r="I249" s="11"/>
      <c r="J249" s="11"/>
      <c r="K249" s="11"/>
    </row>
    <row r="250" spans="2:11" ht="18" customHeight="1" x14ac:dyDescent="0.2">
      <c r="C250" s="15"/>
      <c r="D250" s="15"/>
      <c r="E250" s="15"/>
      <c r="F250" s="15"/>
      <c r="G250" s="15"/>
      <c r="H250" s="159" t="s">
        <v>10</v>
      </c>
      <c r="I250" s="159"/>
      <c r="J250" s="159"/>
      <c r="K250" s="159"/>
    </row>
    <row r="251" spans="2:11" ht="18" customHeight="1" x14ac:dyDescent="0.2">
      <c r="C251" s="15"/>
      <c r="D251" s="15"/>
      <c r="E251" s="15"/>
      <c r="F251" s="15"/>
      <c r="G251" s="15"/>
      <c r="H251" s="15"/>
      <c r="I251" s="15"/>
      <c r="J251" s="15"/>
      <c r="K251" s="15"/>
    </row>
    <row r="252" spans="2:11" ht="18" customHeight="1" x14ac:dyDescent="0.2">
      <c r="C252" s="15"/>
      <c r="D252" s="15"/>
      <c r="E252" s="15"/>
      <c r="F252" s="15"/>
      <c r="G252" s="15"/>
      <c r="H252" s="15"/>
      <c r="I252" s="15"/>
      <c r="J252" s="15"/>
      <c r="K252" s="15"/>
    </row>
    <row r="253" spans="2:11" ht="18" customHeight="1" x14ac:dyDescent="0.2">
      <c r="C253" s="15"/>
      <c r="D253" s="15"/>
      <c r="E253" s="15"/>
      <c r="F253" s="15"/>
      <c r="G253" s="15"/>
      <c r="H253" s="15"/>
      <c r="I253" s="15"/>
      <c r="J253" s="15"/>
      <c r="K253" s="15"/>
    </row>
    <row r="254" spans="2:11" ht="18" customHeight="1" x14ac:dyDescent="0.2">
      <c r="C254" s="15"/>
      <c r="D254" s="15"/>
      <c r="E254" s="15"/>
      <c r="F254" s="15"/>
      <c r="G254" s="15"/>
      <c r="H254" s="15"/>
      <c r="I254" s="15"/>
      <c r="J254" s="15"/>
      <c r="K254" s="15"/>
    </row>
    <row r="255" spans="2:11" ht="18" customHeight="1" x14ac:dyDescent="0.2">
      <c r="C255" s="15"/>
      <c r="D255" s="15"/>
      <c r="E255" s="15"/>
      <c r="F255" s="15"/>
      <c r="G255" s="15"/>
      <c r="H255" s="15"/>
      <c r="I255" s="15"/>
      <c r="J255" s="15"/>
      <c r="K255" s="15"/>
    </row>
    <row r="256" spans="2:11" ht="18" customHeight="1" thickBot="1" x14ac:dyDescent="0.25">
      <c r="B256" s="11"/>
      <c r="C256" s="11"/>
      <c r="D256" s="11"/>
      <c r="E256" s="11"/>
      <c r="F256" s="11"/>
      <c r="G256" s="15"/>
      <c r="H256" s="15"/>
      <c r="I256" s="15"/>
      <c r="J256" s="15"/>
      <c r="K256" s="15"/>
    </row>
    <row r="257" spans="2:11" ht="18" customHeight="1" x14ac:dyDescent="0.2">
      <c r="B257" s="30" t="s">
        <v>11</v>
      </c>
      <c r="C257" s="161" t="s">
        <v>12</v>
      </c>
      <c r="D257" s="162"/>
      <c r="F257" s="15"/>
      <c r="G257" s="15"/>
      <c r="H257" s="15"/>
      <c r="I257" s="15"/>
      <c r="J257" s="15"/>
      <c r="K257" s="15"/>
    </row>
    <row r="258" spans="2:11" ht="18" customHeight="1" x14ac:dyDescent="0.2">
      <c r="B258" s="163" t="s">
        <v>13</v>
      </c>
      <c r="C258" s="164">
        <v>0.2</v>
      </c>
      <c r="D258" s="165"/>
      <c r="F258" s="15"/>
      <c r="G258" s="15"/>
      <c r="H258" s="15"/>
      <c r="I258" s="15"/>
      <c r="J258" s="15"/>
      <c r="K258" s="15"/>
    </row>
    <row r="259" spans="2:11" ht="18" customHeight="1" x14ac:dyDescent="0.2">
      <c r="B259" s="163"/>
      <c r="C259" s="164">
        <v>0.35</v>
      </c>
      <c r="D259" s="165"/>
    </row>
    <row r="260" spans="2:11" ht="18" customHeight="1" x14ac:dyDescent="0.2">
      <c r="B260" s="163"/>
      <c r="C260" s="164">
        <v>0.5</v>
      </c>
      <c r="D260" s="165"/>
      <c r="E260" s="52"/>
    </row>
    <row r="261" spans="2:11" ht="27.75" customHeight="1" thickBot="1" x14ac:dyDescent="0.25">
      <c r="B261" s="57" t="s">
        <v>14</v>
      </c>
      <c r="C261" s="157">
        <v>0.95</v>
      </c>
      <c r="D261" s="158"/>
      <c r="F261" s="15"/>
      <c r="G261" s="15"/>
      <c r="H261" s="15"/>
      <c r="I261" s="15"/>
      <c r="J261" s="15"/>
      <c r="K261" s="15"/>
    </row>
    <row r="262" spans="2:11" ht="18" customHeight="1" x14ac:dyDescent="0.2">
      <c r="E262" s="1"/>
    </row>
    <row r="263" spans="2:11" ht="27.75" customHeight="1" x14ac:dyDescent="0.2">
      <c r="B263" s="129" t="s">
        <v>15</v>
      </c>
      <c r="C263" s="129"/>
      <c r="D263" s="129"/>
      <c r="E263" s="129"/>
    </row>
    <row r="264" spans="2:11" ht="18" customHeight="1" x14ac:dyDescent="0.2">
      <c r="B264" s="10"/>
      <c r="J264" s="11"/>
    </row>
    <row r="265" spans="2:11" ht="18" customHeight="1" x14ac:dyDescent="0.2"/>
    <row r="266" spans="2:11" ht="18" customHeight="1" x14ac:dyDescent="0.2">
      <c r="B266" s="12"/>
      <c r="C266" s="12"/>
      <c r="D266" s="12"/>
    </row>
    <row r="267" spans="2:11" ht="18" customHeight="1" x14ac:dyDescent="0.2">
      <c r="G267" s="6"/>
      <c r="H267" s="6"/>
      <c r="I267" s="6"/>
      <c r="J267" s="6"/>
      <c r="K267" s="6"/>
    </row>
    <row r="268" spans="2:11" ht="18" customHeight="1" x14ac:dyDescent="0.2"/>
    <row r="269" spans="2:11" ht="18" customHeight="1" x14ac:dyDescent="0.2"/>
    <row r="270" spans="2:11" ht="18" customHeight="1" x14ac:dyDescent="0.2">
      <c r="C270" s="159" t="s">
        <v>5</v>
      </c>
      <c r="D270" s="159"/>
      <c r="E270" s="159"/>
      <c r="F270" s="159"/>
      <c r="G270" s="159"/>
      <c r="H270" s="159"/>
      <c r="I270" s="159"/>
      <c r="J270" s="52"/>
      <c r="K270" s="52"/>
    </row>
    <row r="271" spans="2:11" ht="18" customHeight="1" x14ac:dyDescent="0.2"/>
    <row r="272" spans="2:11" ht="18" customHeight="1" x14ac:dyDescent="0.2"/>
    <row r="273" ht="18" customHeight="1" x14ac:dyDescent="0.2"/>
    <row r="274" ht="18" customHeight="1" x14ac:dyDescent="0.2"/>
    <row r="275" ht="18" customHeight="1" x14ac:dyDescent="0.2"/>
    <row r="276" ht="18" customHeight="1" x14ac:dyDescent="0.2"/>
    <row r="277" ht="18" customHeight="1" x14ac:dyDescent="0.2"/>
    <row r="278" ht="18" customHeight="1" x14ac:dyDescent="0.2"/>
    <row r="279" ht="18" customHeight="1" x14ac:dyDescent="0.2"/>
    <row r="280" ht="18" customHeight="1" x14ac:dyDescent="0.2"/>
    <row r="281" ht="18" customHeight="1" x14ac:dyDescent="0.2"/>
    <row r="282" ht="18" customHeight="1" x14ac:dyDescent="0.2"/>
    <row r="283" ht="18" customHeight="1" x14ac:dyDescent="0.2"/>
    <row r="284" ht="18" customHeight="1" x14ac:dyDescent="0.2"/>
    <row r="285" ht="18" customHeight="1" x14ac:dyDescent="0.2"/>
    <row r="286" ht="18" customHeight="1" x14ac:dyDescent="0.2"/>
    <row r="287" ht="18" customHeight="1" x14ac:dyDescent="0.2"/>
    <row r="288" ht="18" customHeight="1" x14ac:dyDescent="0.2"/>
    <row r="289" spans="2:12" ht="18" customHeight="1" x14ac:dyDescent="0.2"/>
    <row r="290" spans="2:12" ht="18" customHeight="1" x14ac:dyDescent="0.2">
      <c r="F290" s="1"/>
      <c r="G290" s="1"/>
      <c r="H290" s="13"/>
      <c r="I290" s="14"/>
    </row>
    <row r="291" spans="2:12" ht="18" customHeight="1" x14ac:dyDescent="0.2">
      <c r="F291" s="31"/>
      <c r="G291" s="15"/>
      <c r="H291" s="16"/>
      <c r="I291" s="11"/>
      <c r="J291" s="11"/>
      <c r="K291" s="11"/>
    </row>
    <row r="292" spans="2:12" ht="18" customHeight="1" x14ac:dyDescent="0.2">
      <c r="B292" s="31"/>
      <c r="C292" s="31"/>
      <c r="D292" s="31"/>
      <c r="E292" s="31"/>
      <c r="F292" s="31"/>
      <c r="G292" s="15"/>
      <c r="H292" s="17"/>
      <c r="I292" s="1"/>
    </row>
    <row r="293" spans="2:12" ht="18" customHeight="1" x14ac:dyDescent="0.2">
      <c r="B293" s="11"/>
      <c r="C293" s="11"/>
      <c r="D293" s="13"/>
      <c r="E293" s="13"/>
      <c r="F293" s="15"/>
      <c r="G293" s="15"/>
      <c r="H293" s="13"/>
      <c r="I293" s="29"/>
    </row>
    <row r="294" spans="2:12" ht="18" customHeight="1" x14ac:dyDescent="0.2"/>
    <row r="295" spans="2:12" ht="18" customHeight="1" x14ac:dyDescent="0.2">
      <c r="B295" s="18"/>
      <c r="C295" s="18"/>
      <c r="D295" s="19"/>
      <c r="E295" s="19"/>
      <c r="F295" s="19"/>
      <c r="G295" s="19"/>
      <c r="H295" s="19"/>
      <c r="I295" s="20"/>
      <c r="J295" s="20"/>
      <c r="K295" s="20"/>
      <c r="L295" s="51"/>
    </row>
  </sheetData>
  <mergeCells count="43">
    <mergeCell ref="G37:K37"/>
    <mergeCell ref="B2:K3"/>
    <mergeCell ref="B4:K6"/>
    <mergeCell ref="B7:K8"/>
    <mergeCell ref="G23:K23"/>
    <mergeCell ref="G27:K27"/>
    <mergeCell ref="B34:F34"/>
    <mergeCell ref="B155:K156"/>
    <mergeCell ref="C44:I44"/>
    <mergeCell ref="B76:K77"/>
    <mergeCell ref="B79:K80"/>
    <mergeCell ref="B81:K82"/>
    <mergeCell ref="G96:K96"/>
    <mergeCell ref="G100:K100"/>
    <mergeCell ref="B107:F107"/>
    <mergeCell ref="G110:K110"/>
    <mergeCell ref="D125:H125"/>
    <mergeCell ref="B150:K151"/>
    <mergeCell ref="B152:K154"/>
    <mergeCell ref="B230:K231"/>
    <mergeCell ref="G170:K170"/>
    <mergeCell ref="C185:D185"/>
    <mergeCell ref="C186:D186"/>
    <mergeCell ref="B187:B189"/>
    <mergeCell ref="C187:D187"/>
    <mergeCell ref="G187:K188"/>
    <mergeCell ref="C188:D188"/>
    <mergeCell ref="C189:D189"/>
    <mergeCell ref="C190:D190"/>
    <mergeCell ref="G190:K190"/>
    <mergeCell ref="B192:E192"/>
    <mergeCell ref="B224:K225"/>
    <mergeCell ref="B226:K229"/>
    <mergeCell ref="C261:D261"/>
    <mergeCell ref="B263:E263"/>
    <mergeCell ref="C270:I270"/>
    <mergeCell ref="G244:K244"/>
    <mergeCell ref="H250:K250"/>
    <mergeCell ref="C257:D257"/>
    <mergeCell ref="B258:B260"/>
    <mergeCell ref="C258:D258"/>
    <mergeCell ref="C259:D259"/>
    <mergeCell ref="C260:D260"/>
  </mergeCells>
  <pageMargins left="0.23622047244094491" right="0.23622047244094491" top="0.35433070866141736" bottom="0.35433070866141736" header="0" footer="0"/>
  <pageSetup paperSize="9" scale="61" fitToHeight="0" orientation="portrait" r:id="rId1"/>
  <headerFooter alignWithMargins="0">
    <oddFooter>&amp;L&amp;"Tahoma,Gras"&amp;10SAS EAU-MEGA &amp;"Tahoma,Italique"Conseil en environnement&amp;RPage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804F5-DEE9-48D7-B9A0-F25490E60AF3}">
  <sheetPr codeName="Feuil1"/>
  <dimension ref="A1:R37"/>
  <sheetViews>
    <sheetView topLeftCell="A7" workbookViewId="0">
      <selection activeCell="B22" sqref="B22"/>
    </sheetView>
  </sheetViews>
  <sheetFormatPr baseColWidth="10" defaultRowHeight="15" x14ac:dyDescent="0.25"/>
  <cols>
    <col min="2" max="2" width="37.140625" bestFit="1" customWidth="1"/>
    <col min="3" max="3" width="13.42578125" bestFit="1" customWidth="1"/>
    <col min="4" max="4" width="19.28515625" customWidth="1"/>
    <col min="5" max="10" width="11.5703125" customWidth="1"/>
    <col min="11" max="11" width="13.42578125" customWidth="1"/>
    <col min="12" max="16" width="11.5703125" customWidth="1"/>
  </cols>
  <sheetData>
    <row r="1" spans="2:18" x14ac:dyDescent="0.25">
      <c r="C1" s="40" t="s">
        <v>40</v>
      </c>
      <c r="D1" s="40" t="s">
        <v>41</v>
      </c>
      <c r="E1" s="40" t="s">
        <v>44</v>
      </c>
      <c r="F1" s="40" t="s">
        <v>45</v>
      </c>
      <c r="G1" s="40" t="s">
        <v>28</v>
      </c>
      <c r="H1" s="40" t="s">
        <v>29</v>
      </c>
      <c r="I1" s="40" t="s">
        <v>30</v>
      </c>
      <c r="J1" s="40" t="s">
        <v>31</v>
      </c>
      <c r="K1" s="40" t="s">
        <v>32</v>
      </c>
      <c r="L1" s="40" t="s">
        <v>33</v>
      </c>
      <c r="M1" s="40" t="s">
        <v>34</v>
      </c>
      <c r="N1" s="40" t="s">
        <v>35</v>
      </c>
      <c r="O1" s="40" t="s">
        <v>36</v>
      </c>
      <c r="P1" s="40" t="s">
        <v>37</v>
      </c>
      <c r="Q1" s="40" t="s">
        <v>38</v>
      </c>
      <c r="R1" s="41" t="s">
        <v>39</v>
      </c>
    </row>
    <row r="2" spans="2:18" x14ac:dyDescent="0.25">
      <c r="B2" s="43" t="s">
        <v>21</v>
      </c>
      <c r="C2" s="43"/>
      <c r="D2" s="43"/>
      <c r="E2" s="43"/>
      <c r="F2" s="43"/>
      <c r="G2" s="42">
        <v>6.8659999999999997</v>
      </c>
      <c r="H2" s="42">
        <v>0.72899999999999998</v>
      </c>
      <c r="I2" s="44">
        <v>9.1050000000000004</v>
      </c>
      <c r="J2" s="44">
        <v>0.752</v>
      </c>
      <c r="K2" s="44">
        <v>11.811</v>
      </c>
      <c r="L2" s="44">
        <v>0.77300000000000002</v>
      </c>
      <c r="M2" s="44">
        <v>13.714</v>
      </c>
      <c r="N2" s="44">
        <v>0.78700000000000003</v>
      </c>
      <c r="O2" s="44">
        <v>16.489000000000001</v>
      </c>
      <c r="P2" s="44">
        <v>0.80400000000000005</v>
      </c>
      <c r="Q2" s="44">
        <v>20.922000000000001</v>
      </c>
      <c r="R2" s="44">
        <v>0.82599999999999996</v>
      </c>
    </row>
    <row r="5" spans="2:18" x14ac:dyDescent="0.25">
      <c r="B5" s="39" t="s">
        <v>24</v>
      </c>
      <c r="E5" s="3"/>
      <c r="F5" s="3" t="s">
        <v>27</v>
      </c>
      <c r="G5" s="3" t="s">
        <v>21</v>
      </c>
      <c r="H5" s="3"/>
    </row>
    <row r="6" spans="2:18" x14ac:dyDescent="0.25">
      <c r="B6" s="37">
        <v>10</v>
      </c>
      <c r="E6" s="3"/>
      <c r="F6" s="3" t="s">
        <v>42</v>
      </c>
      <c r="G6" s="3" t="s">
        <v>43</v>
      </c>
      <c r="H6" s="3"/>
      <c r="J6" s="73" t="s">
        <v>91</v>
      </c>
      <c r="K6" s="74" t="s">
        <v>92</v>
      </c>
    </row>
    <row r="7" spans="2:18" x14ac:dyDescent="0.25">
      <c r="B7" s="38">
        <v>20</v>
      </c>
      <c r="E7" s="13">
        <v>1</v>
      </c>
      <c r="F7" s="3">
        <f>VLOOKUP($G$5,'À masquer'!$B$2:$R$2,2,FALSE)</f>
        <v>0</v>
      </c>
      <c r="G7" s="3">
        <f>VLOOKUP($G$5,'À masquer'!$B$2:$R$2,3,FALSE)</f>
        <v>0</v>
      </c>
      <c r="H7" s="3"/>
      <c r="J7" s="73">
        <v>1</v>
      </c>
      <c r="K7" s="73">
        <f>'À masquer'!$F$12*(J7*60)^(1-'À masquer'!$G$12)</f>
        <v>32.802758111349107</v>
      </c>
    </row>
    <row r="8" spans="2:18" x14ac:dyDescent="0.25">
      <c r="B8" s="37">
        <v>30</v>
      </c>
      <c r="E8" s="13">
        <v>2</v>
      </c>
      <c r="F8" s="3">
        <f>VLOOKUP($G$5,'À masquer'!$B$2:$R$2,4,FALSE)</f>
        <v>0</v>
      </c>
      <c r="G8" s="3">
        <f>VLOOKUP($G$5,'À masquer'!$B$2:$R$2,5,FALSE)</f>
        <v>0</v>
      </c>
      <c r="H8" s="3"/>
      <c r="J8" s="73">
        <v>2</v>
      </c>
      <c r="K8" s="73">
        <f>'À masquer'!$F$12*(J8*60)^(1-'À masquer'!$G$12)</f>
        <v>38.021544138165808</v>
      </c>
    </row>
    <row r="9" spans="2:18" x14ac:dyDescent="0.25">
      <c r="E9" s="13">
        <v>5</v>
      </c>
      <c r="F9" s="3">
        <f>VLOOKUP($G$5,'À masquer'!$B$2:$R$2,6,FALSE)</f>
        <v>6.8659999999999997</v>
      </c>
      <c r="G9" s="3">
        <f>VLOOKUP($G$5,'À masquer'!$B$2:$R$2,7,FALSE)</f>
        <v>0.72899999999999998</v>
      </c>
      <c r="H9" s="3"/>
      <c r="J9" s="73">
        <v>3</v>
      </c>
      <c r="K9" s="73">
        <f>'À masquer'!$F$12*(J9*60)^(1-'À masquer'!$G$12)</f>
        <v>41.451207726368423</v>
      </c>
    </row>
    <row r="10" spans="2:18" x14ac:dyDescent="0.25">
      <c r="E10" s="13">
        <v>10</v>
      </c>
      <c r="F10" s="3">
        <f>VLOOKUP($G$5,'À masquer'!$B$2:$R$2,8,FALSE)</f>
        <v>9.1050000000000004</v>
      </c>
      <c r="G10" s="3">
        <f>VLOOKUP($G$5,'À masquer'!$B$2:$R$2,9,FALSE)</f>
        <v>0.752</v>
      </c>
      <c r="H10" s="3"/>
      <c r="J10" s="73">
        <v>4</v>
      </c>
      <c r="K10" s="73">
        <f>'À masquer'!$F$12*(J10*60)^(1-'À masquer'!$G$12)</f>
        <v>44.070617895704586</v>
      </c>
    </row>
    <row r="11" spans="2:18" x14ac:dyDescent="0.25">
      <c r="E11" s="13">
        <v>20</v>
      </c>
      <c r="F11" s="3">
        <f>VLOOKUP($G$5,'À masquer'!$B$2:$R$2,10,FALSE)</f>
        <v>11.811</v>
      </c>
      <c r="G11" s="3">
        <f>VLOOKUP($G$5,'À masquer'!$B$2:$R$2,11,FALSE)</f>
        <v>0.77300000000000002</v>
      </c>
      <c r="H11" s="3"/>
      <c r="J11" s="73">
        <v>5</v>
      </c>
      <c r="K11" s="73">
        <f>'À masquer'!$F$12*(J11*60)^(1-'À masquer'!$G$12)</f>
        <v>46.215852917119832</v>
      </c>
    </row>
    <row r="12" spans="2:18" x14ac:dyDescent="0.25">
      <c r="E12" s="13">
        <v>30</v>
      </c>
      <c r="F12" s="3">
        <f>VLOOKUP($G$5,'À masquer'!$B$2:$R$2,12,FALSE)</f>
        <v>13.714</v>
      </c>
      <c r="G12" s="3">
        <f>VLOOKUP($G$5,'À masquer'!$B$2:$R$2,13,FALSE)</f>
        <v>0.78700000000000003</v>
      </c>
      <c r="H12" s="3"/>
      <c r="J12" s="73">
        <v>6</v>
      </c>
      <c r="K12" s="73">
        <f>'À masquer'!$F$12*(J12*60)^(1-'À masquer'!$G$12)</f>
        <v>48.045927077184345</v>
      </c>
    </row>
    <row r="13" spans="2:18" x14ac:dyDescent="0.25">
      <c r="E13" s="13">
        <v>50</v>
      </c>
      <c r="F13" s="3">
        <f>VLOOKUP($G$5,'À masquer'!$B$2:$R$2,14,FALSE)</f>
        <v>16.489000000000001</v>
      </c>
      <c r="G13" s="3">
        <f>VLOOKUP($G$5,'À masquer'!$B$2:$R$2,15,FALSE)</f>
        <v>0.80400000000000005</v>
      </c>
      <c r="H13" s="3"/>
    </row>
    <row r="14" spans="2:18" x14ac:dyDescent="0.25">
      <c r="E14" s="13">
        <v>100</v>
      </c>
      <c r="F14" s="3">
        <f>VLOOKUP($G$5,'À masquer'!$B$2:$R$2,16,FALSE)</f>
        <v>20.922000000000001</v>
      </c>
      <c r="G14" s="3">
        <f>VLOOKUP($G$5,'À masquer'!$B$2:$R$2,17,FALSE)</f>
        <v>0.82599999999999996</v>
      </c>
      <c r="H14" s="3"/>
    </row>
    <row r="15" spans="2:18" x14ac:dyDescent="0.25">
      <c r="B15" s="39" t="s">
        <v>26</v>
      </c>
    </row>
    <row r="16" spans="2:18" x14ac:dyDescent="0.25">
      <c r="B16" s="37">
        <v>1</v>
      </c>
    </row>
    <row r="17" spans="1:5" x14ac:dyDescent="0.25">
      <c r="B17" s="38">
        <v>2</v>
      </c>
    </row>
    <row r="18" spans="1:5" x14ac:dyDescent="0.25">
      <c r="B18" s="37">
        <v>3</v>
      </c>
    </row>
    <row r="19" spans="1:5" x14ac:dyDescent="0.25">
      <c r="B19" s="38">
        <v>6</v>
      </c>
    </row>
    <row r="21" spans="1:5" x14ac:dyDescent="0.25">
      <c r="B21" s="39" t="s">
        <v>153</v>
      </c>
      <c r="D21" s="178"/>
      <c r="E21" s="169"/>
    </row>
    <row r="22" spans="1:5" x14ac:dyDescent="0.25">
      <c r="B22" s="37" t="s">
        <v>47</v>
      </c>
      <c r="D22" s="178"/>
      <c r="E22" s="169"/>
    </row>
    <row r="23" spans="1:5" x14ac:dyDescent="0.25">
      <c r="B23" s="38" t="s">
        <v>48</v>
      </c>
      <c r="D23" s="178"/>
      <c r="E23" s="169"/>
    </row>
    <row r="24" spans="1:5" x14ac:dyDescent="0.25">
      <c r="B24" s="37" t="s">
        <v>49</v>
      </c>
      <c r="D24" s="178"/>
      <c r="E24" s="169"/>
    </row>
    <row r="25" spans="1:5" x14ac:dyDescent="0.25">
      <c r="B25" s="38" t="s">
        <v>58</v>
      </c>
    </row>
    <row r="27" spans="1:5" x14ac:dyDescent="0.25">
      <c r="B27" s="39" t="s">
        <v>11</v>
      </c>
      <c r="C27" t="s">
        <v>52</v>
      </c>
    </row>
    <row r="28" spans="1:5" ht="30" x14ac:dyDescent="0.25">
      <c r="A28" t="s">
        <v>51</v>
      </c>
      <c r="B28" s="55" t="s">
        <v>53</v>
      </c>
      <c r="C28">
        <v>0.2</v>
      </c>
    </row>
    <row r="29" spans="1:5" ht="30" x14ac:dyDescent="0.25">
      <c r="B29" s="56" t="s">
        <v>54</v>
      </c>
      <c r="C29">
        <v>0.35</v>
      </c>
    </row>
    <row r="30" spans="1:5" ht="30" x14ac:dyDescent="0.25">
      <c r="B30" s="55" t="s">
        <v>55</v>
      </c>
      <c r="C30">
        <v>0.5</v>
      </c>
    </row>
    <row r="31" spans="1:5" ht="30" x14ac:dyDescent="0.25">
      <c r="B31" s="56" t="s">
        <v>56</v>
      </c>
      <c r="C31">
        <v>0.95</v>
      </c>
    </row>
    <row r="32" spans="1:5" ht="30" x14ac:dyDescent="0.25">
      <c r="B32" s="55" t="s">
        <v>101</v>
      </c>
      <c r="C32">
        <v>1</v>
      </c>
    </row>
    <row r="34" spans="2:2" x14ac:dyDescent="0.25">
      <c r="B34" s="39" t="s">
        <v>102</v>
      </c>
    </row>
    <row r="35" spans="2:2" x14ac:dyDescent="0.25">
      <c r="B35" s="55" t="s">
        <v>103</v>
      </c>
    </row>
    <row r="36" spans="2:2" x14ac:dyDescent="0.25">
      <c r="B36" s="55" t="s">
        <v>104</v>
      </c>
    </row>
    <row r="37" spans="2:2" x14ac:dyDescent="0.25">
      <c r="B37" s="55" t="s">
        <v>105</v>
      </c>
    </row>
  </sheetData>
  <sheetProtection selectLockedCells="1" selectUnlockedCells="1"/>
  <mergeCells count="4">
    <mergeCell ref="D21:E21"/>
    <mergeCell ref="D22:E22"/>
    <mergeCell ref="D23:E23"/>
    <mergeCell ref="D24:E24"/>
  </mergeCells>
  <phoneticPr fontId="26"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 - Zonage pluvial - LOIX</vt:lpstr>
      <vt:lpstr>II - Données à renseigner</vt:lpstr>
      <vt:lpstr>III - Fiches ouvrages</vt:lpstr>
      <vt:lpstr>À masquer</vt:lpstr>
      <vt:lpstr>'I - Zonage pluvial - LOIX'!Zone_d_impression</vt:lpstr>
      <vt:lpstr>'II - Données à renseigner'!Zone_d_impression</vt:lpstr>
      <vt:lpstr>'III - Fiches ouvrages'!Zone_d_impression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Eau Mega PC8</dc:creator>
  <cp:lastModifiedBy>Louis MALLARD</cp:lastModifiedBy>
  <cp:lastPrinted>2022-10-11T15:10:06Z</cp:lastPrinted>
  <dcterms:created xsi:type="dcterms:W3CDTF">2015-06-05T18:19:34Z</dcterms:created>
  <dcterms:modified xsi:type="dcterms:W3CDTF">2023-09-21T13:18:09Z</dcterms:modified>
</cp:coreProperties>
</file>